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Oriente" sheetId="26" r:id="rId3"/>
    <sheet name="Amazonas" sheetId="27" r:id="rId4"/>
    <sheet name="Loreto" sheetId="32" r:id="rId5"/>
    <sheet name="San Martín" sheetId="33" r:id="rId6"/>
    <sheet name="Ucayali" sheetId="3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U74" i="26" l="1"/>
  <c r="U75" i="26"/>
  <c r="U76" i="26"/>
  <c r="U73" i="26"/>
  <c r="T77" i="26"/>
  <c r="V74" i="26" s="1"/>
  <c r="V77" i="26" l="1"/>
  <c r="V76" i="26"/>
  <c r="V75" i="26"/>
  <c r="U77" i="26"/>
  <c r="V73" i="26"/>
  <c r="U16" i="26" l="1"/>
  <c r="U12" i="26"/>
  <c r="U13" i="26"/>
  <c r="U14" i="26"/>
  <c r="U15" i="26"/>
  <c r="T16" i="26"/>
  <c r="T12" i="26"/>
  <c r="T13" i="26"/>
  <c r="T14" i="26"/>
  <c r="T15" i="26"/>
  <c r="F56" i="34"/>
  <c r="G56" i="34"/>
  <c r="H56" i="34"/>
  <c r="I56" i="34"/>
  <c r="J56" i="34"/>
  <c r="K79" i="26" l="1"/>
  <c r="J79" i="26"/>
  <c r="I79" i="26"/>
  <c r="H79" i="26"/>
  <c r="G79" i="26"/>
  <c r="F79" i="26"/>
  <c r="K78" i="26"/>
  <c r="J78" i="26"/>
  <c r="I78" i="26"/>
  <c r="H78" i="26"/>
  <c r="G78" i="26"/>
  <c r="F78" i="26"/>
  <c r="K77" i="26"/>
  <c r="J77" i="26"/>
  <c r="I77" i="26"/>
  <c r="H77" i="26"/>
  <c r="G77" i="26"/>
  <c r="F77" i="26"/>
  <c r="K76" i="26"/>
  <c r="J76" i="26"/>
  <c r="I76" i="26"/>
  <c r="H76" i="26"/>
  <c r="G76" i="26"/>
  <c r="F76" i="26"/>
  <c r="K75" i="26"/>
  <c r="J75" i="26"/>
  <c r="I75" i="26"/>
  <c r="H75" i="26"/>
  <c r="G75" i="26"/>
  <c r="F75" i="26"/>
  <c r="K74" i="26"/>
  <c r="J74" i="26"/>
  <c r="I74" i="26"/>
  <c r="H74" i="26"/>
  <c r="G74" i="26"/>
  <c r="F74" i="26"/>
  <c r="K73" i="26"/>
  <c r="J73" i="26"/>
  <c r="I73" i="26"/>
  <c r="H73" i="26"/>
  <c r="G73" i="26"/>
  <c r="F73" i="26"/>
  <c r="K72" i="26"/>
  <c r="J72" i="26"/>
  <c r="I72" i="26"/>
  <c r="H72" i="26"/>
  <c r="G72" i="26"/>
  <c r="F72" i="26"/>
  <c r="K56" i="26"/>
  <c r="J56" i="26"/>
  <c r="I56" i="26"/>
  <c r="H56" i="26"/>
  <c r="G56" i="26"/>
  <c r="F56" i="26"/>
  <c r="K55" i="26"/>
  <c r="J55" i="26"/>
  <c r="I55" i="26"/>
  <c r="H55" i="26"/>
  <c r="G55" i="26"/>
  <c r="F55" i="26"/>
  <c r="K54" i="26"/>
  <c r="J54" i="26"/>
  <c r="I54" i="26"/>
  <c r="H54" i="26"/>
  <c r="G54" i="26"/>
  <c r="F54" i="26"/>
  <c r="K53" i="26"/>
  <c r="J53" i="26"/>
  <c r="I53" i="26"/>
  <c r="H53" i="26"/>
  <c r="G53" i="26"/>
  <c r="F53" i="26"/>
  <c r="K52" i="26"/>
  <c r="J52" i="26"/>
  <c r="I52" i="26"/>
  <c r="H52" i="26"/>
  <c r="G52" i="26"/>
  <c r="F52" i="26"/>
  <c r="K51" i="26"/>
  <c r="J51" i="26"/>
  <c r="I51" i="26"/>
  <c r="H51" i="26"/>
  <c r="G51" i="26"/>
  <c r="F51" i="26"/>
  <c r="K50" i="26"/>
  <c r="J50" i="26"/>
  <c r="I50" i="26"/>
  <c r="H50" i="26"/>
  <c r="G50" i="26"/>
  <c r="F50" i="26"/>
  <c r="K49" i="26"/>
  <c r="J49" i="26"/>
  <c r="I49" i="26"/>
  <c r="H49" i="26"/>
  <c r="G49" i="26"/>
  <c r="F49" i="26"/>
  <c r="I30" i="26"/>
  <c r="I37" i="26"/>
  <c r="O37" i="26" s="1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H30" i="26"/>
  <c r="M79" i="26" l="1"/>
  <c r="L79" i="26"/>
  <c r="M78" i="26"/>
  <c r="L78" i="26"/>
  <c r="M77" i="26"/>
  <c r="L77" i="26"/>
  <c r="M76" i="26"/>
  <c r="L76" i="26"/>
  <c r="M75" i="26"/>
  <c r="L75" i="26"/>
  <c r="M74" i="26"/>
  <c r="L74" i="26"/>
  <c r="M73" i="26"/>
  <c r="L73" i="26"/>
  <c r="M72" i="26"/>
  <c r="L72" i="26"/>
  <c r="K66" i="26"/>
  <c r="J66" i="26"/>
  <c r="I66" i="26"/>
  <c r="H66" i="26"/>
  <c r="G66" i="26"/>
  <c r="F66" i="26"/>
  <c r="J65" i="26"/>
  <c r="I65" i="26"/>
  <c r="H65" i="26"/>
  <c r="G65" i="26"/>
  <c r="F65" i="26"/>
  <c r="J64" i="26"/>
  <c r="I64" i="26"/>
  <c r="H64" i="26"/>
  <c r="G64" i="26"/>
  <c r="F64" i="26"/>
  <c r="J63" i="26"/>
  <c r="I63" i="26"/>
  <c r="H63" i="26"/>
  <c r="G63" i="26"/>
  <c r="F63" i="26"/>
  <c r="J62" i="26"/>
  <c r="I62" i="26"/>
  <c r="H62" i="26"/>
  <c r="G62" i="26"/>
  <c r="F62" i="26"/>
  <c r="J61" i="26"/>
  <c r="I61" i="26"/>
  <c r="H61" i="26"/>
  <c r="G61" i="26"/>
  <c r="F61" i="26"/>
  <c r="J60" i="26"/>
  <c r="I60" i="26"/>
  <c r="H60" i="26"/>
  <c r="G60" i="26"/>
  <c r="F60" i="26"/>
  <c r="J59" i="26"/>
  <c r="I59" i="26"/>
  <c r="H59" i="26"/>
  <c r="G59" i="26"/>
  <c r="F59" i="26"/>
  <c r="M56" i="26"/>
  <c r="M55" i="26"/>
  <c r="M54" i="26"/>
  <c r="M53" i="26"/>
  <c r="M52" i="26"/>
  <c r="M51" i="26"/>
  <c r="M50" i="26"/>
  <c r="M49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B3" i="26"/>
  <c r="K60" i="26" l="1"/>
  <c r="K61" i="26"/>
  <c r="K64" i="26"/>
  <c r="K65" i="26"/>
  <c r="K59" i="26"/>
  <c r="K62" i="26"/>
  <c r="K63" i="26"/>
  <c r="J37" i="34" l="1"/>
  <c r="J36" i="34"/>
  <c r="J35" i="34"/>
  <c r="J34" i="34"/>
  <c r="J33" i="34"/>
  <c r="J32" i="34"/>
  <c r="J31" i="34"/>
  <c r="J30" i="34"/>
  <c r="J37" i="33"/>
  <c r="J36" i="33"/>
  <c r="J35" i="33"/>
  <c r="J34" i="33"/>
  <c r="J33" i="33"/>
  <c r="J32" i="33"/>
  <c r="J31" i="33"/>
  <c r="J30" i="33"/>
  <c r="J37" i="27"/>
  <c r="J36" i="27"/>
  <c r="J35" i="27"/>
  <c r="J34" i="27"/>
  <c r="J33" i="27"/>
  <c r="J32" i="27"/>
  <c r="J31" i="27"/>
  <c r="J30" i="27"/>
  <c r="J37" i="32"/>
  <c r="J36" i="32"/>
  <c r="J35" i="32"/>
  <c r="J34" i="32"/>
  <c r="J33" i="32"/>
  <c r="J32" i="32"/>
  <c r="J31" i="32"/>
  <c r="J30" i="32"/>
  <c r="K30" i="32"/>
  <c r="M79" i="34" l="1"/>
  <c r="L79" i="34"/>
  <c r="M78" i="34"/>
  <c r="L78" i="34"/>
  <c r="M77" i="34"/>
  <c r="L77" i="34"/>
  <c r="M76" i="34"/>
  <c r="L76" i="34"/>
  <c r="M75" i="34"/>
  <c r="L75" i="34"/>
  <c r="M74" i="34"/>
  <c r="L74" i="34"/>
  <c r="M73" i="34"/>
  <c r="L73" i="34"/>
  <c r="M72" i="34"/>
  <c r="L72" i="34"/>
  <c r="K66" i="34"/>
  <c r="J66" i="34"/>
  <c r="I66" i="34"/>
  <c r="H66" i="34"/>
  <c r="G66" i="34"/>
  <c r="F66" i="34"/>
  <c r="J65" i="34"/>
  <c r="I65" i="34"/>
  <c r="H65" i="34"/>
  <c r="G65" i="34"/>
  <c r="F65" i="34"/>
  <c r="J64" i="34"/>
  <c r="I64" i="34"/>
  <c r="H64" i="34"/>
  <c r="G64" i="34"/>
  <c r="F64" i="34"/>
  <c r="J63" i="34"/>
  <c r="I63" i="34"/>
  <c r="H63" i="34"/>
  <c r="G63" i="34"/>
  <c r="F63" i="34"/>
  <c r="J62" i="34"/>
  <c r="I62" i="34"/>
  <c r="H62" i="34"/>
  <c r="G62" i="34"/>
  <c r="F62" i="34"/>
  <c r="J61" i="34"/>
  <c r="I61" i="34"/>
  <c r="H61" i="34"/>
  <c r="G61" i="34"/>
  <c r="F61" i="34"/>
  <c r="J60" i="34"/>
  <c r="I60" i="34"/>
  <c r="H60" i="34"/>
  <c r="G60" i="34"/>
  <c r="F60" i="34"/>
  <c r="J59" i="34"/>
  <c r="I59" i="34"/>
  <c r="H59" i="34"/>
  <c r="G59" i="34"/>
  <c r="F59" i="34"/>
  <c r="M56" i="34"/>
  <c r="M55" i="34"/>
  <c r="M54" i="34"/>
  <c r="M53" i="34"/>
  <c r="M52" i="34"/>
  <c r="M51" i="34"/>
  <c r="M50" i="34"/>
  <c r="M49" i="34"/>
  <c r="K37" i="34"/>
  <c r="K36" i="34"/>
  <c r="K35" i="34"/>
  <c r="K34" i="34"/>
  <c r="K33" i="34"/>
  <c r="K32" i="34"/>
  <c r="K31" i="34"/>
  <c r="K30" i="34"/>
  <c r="J4" i="34"/>
  <c r="C4" i="34"/>
  <c r="J3" i="34"/>
  <c r="C3" i="34"/>
  <c r="M79" i="33"/>
  <c r="L79" i="33"/>
  <c r="M78" i="33"/>
  <c r="L78" i="33"/>
  <c r="M77" i="33"/>
  <c r="L77" i="33"/>
  <c r="M76" i="33"/>
  <c r="L76" i="33"/>
  <c r="M75" i="33"/>
  <c r="L75" i="33"/>
  <c r="M74" i="33"/>
  <c r="L74" i="33"/>
  <c r="M73" i="33"/>
  <c r="L73" i="33"/>
  <c r="M72" i="33"/>
  <c r="L72" i="33"/>
  <c r="K66" i="33"/>
  <c r="J66" i="33"/>
  <c r="I66" i="33"/>
  <c r="H66" i="33"/>
  <c r="G66" i="33"/>
  <c r="F66" i="33"/>
  <c r="J65" i="33"/>
  <c r="I65" i="33"/>
  <c r="H65" i="33"/>
  <c r="G65" i="33"/>
  <c r="F65" i="33"/>
  <c r="J64" i="33"/>
  <c r="I64" i="33"/>
  <c r="H64" i="33"/>
  <c r="G64" i="33"/>
  <c r="F64" i="33"/>
  <c r="J63" i="33"/>
  <c r="I63" i="33"/>
  <c r="H63" i="33"/>
  <c r="G63" i="33"/>
  <c r="F63" i="33"/>
  <c r="J62" i="33"/>
  <c r="I62" i="33"/>
  <c r="H62" i="33"/>
  <c r="G62" i="33"/>
  <c r="F62" i="33"/>
  <c r="J61" i="33"/>
  <c r="I61" i="33"/>
  <c r="H61" i="33"/>
  <c r="G61" i="33"/>
  <c r="F61" i="33"/>
  <c r="J60" i="33"/>
  <c r="I60" i="33"/>
  <c r="H60" i="33"/>
  <c r="G60" i="33"/>
  <c r="F60" i="33"/>
  <c r="J59" i="33"/>
  <c r="I59" i="33"/>
  <c r="H59" i="33"/>
  <c r="G59" i="33"/>
  <c r="F59" i="33"/>
  <c r="M56" i="33"/>
  <c r="M55" i="33"/>
  <c r="M54" i="33"/>
  <c r="M53" i="33"/>
  <c r="M52" i="33"/>
  <c r="M51" i="33"/>
  <c r="M50" i="33"/>
  <c r="M49" i="33"/>
  <c r="K37" i="33"/>
  <c r="K36" i="33"/>
  <c r="K35" i="33"/>
  <c r="K34" i="33"/>
  <c r="K33" i="33"/>
  <c r="K32" i="33"/>
  <c r="K31" i="33"/>
  <c r="K30" i="33"/>
  <c r="J4" i="33"/>
  <c r="C4" i="33"/>
  <c r="J3" i="33"/>
  <c r="C3" i="33"/>
  <c r="M79" i="32"/>
  <c r="L79" i="32"/>
  <c r="M78" i="32"/>
  <c r="L78" i="32"/>
  <c r="M77" i="32"/>
  <c r="L77" i="32"/>
  <c r="M76" i="32"/>
  <c r="L76" i="32"/>
  <c r="M75" i="32"/>
  <c r="L75" i="32"/>
  <c r="M74" i="32"/>
  <c r="L74" i="32"/>
  <c r="M73" i="32"/>
  <c r="L73" i="32"/>
  <c r="M72" i="32"/>
  <c r="L72" i="32"/>
  <c r="K66" i="32"/>
  <c r="J66" i="32"/>
  <c r="I66" i="32"/>
  <c r="H66" i="32"/>
  <c r="G66" i="32"/>
  <c r="F66" i="32"/>
  <c r="J65" i="32"/>
  <c r="I65" i="32"/>
  <c r="H65" i="32"/>
  <c r="G65" i="32"/>
  <c r="F65" i="32"/>
  <c r="J64" i="32"/>
  <c r="I64" i="32"/>
  <c r="H64" i="32"/>
  <c r="G64" i="32"/>
  <c r="F64" i="32"/>
  <c r="J63" i="32"/>
  <c r="I63" i="32"/>
  <c r="H63" i="32"/>
  <c r="G63" i="32"/>
  <c r="F63" i="32"/>
  <c r="J62" i="32"/>
  <c r="I62" i="32"/>
  <c r="H62" i="32"/>
  <c r="G62" i="32"/>
  <c r="F62" i="32"/>
  <c r="J61" i="32"/>
  <c r="I61" i="32"/>
  <c r="H61" i="32"/>
  <c r="G61" i="32"/>
  <c r="F61" i="32"/>
  <c r="J60" i="32"/>
  <c r="I60" i="32"/>
  <c r="H60" i="32"/>
  <c r="G60" i="32"/>
  <c r="F60" i="32"/>
  <c r="J59" i="32"/>
  <c r="I59" i="32"/>
  <c r="H59" i="32"/>
  <c r="G59" i="32"/>
  <c r="F59" i="32"/>
  <c r="M56" i="32"/>
  <c r="M55" i="32"/>
  <c r="M54" i="32"/>
  <c r="M53" i="32"/>
  <c r="M52" i="32"/>
  <c r="M51" i="32"/>
  <c r="M50" i="32"/>
  <c r="M49" i="32"/>
  <c r="K37" i="32"/>
  <c r="K36" i="32"/>
  <c r="K35" i="32"/>
  <c r="K34" i="32"/>
  <c r="K33" i="32"/>
  <c r="K32" i="32"/>
  <c r="K31" i="32"/>
  <c r="J4" i="32"/>
  <c r="C4" i="32"/>
  <c r="J3" i="32"/>
  <c r="C3" i="32"/>
  <c r="J4" i="27"/>
  <c r="M79" i="27"/>
  <c r="M78" i="27"/>
  <c r="M77" i="27"/>
  <c r="M76" i="27"/>
  <c r="M75" i="27"/>
  <c r="M74" i="27"/>
  <c r="M73" i="27"/>
  <c r="M72" i="27"/>
  <c r="L79" i="27"/>
  <c r="L78" i="27"/>
  <c r="L77" i="27"/>
  <c r="L76" i="27"/>
  <c r="L75" i="27"/>
  <c r="L74" i="27"/>
  <c r="L73" i="27"/>
  <c r="L72" i="27"/>
  <c r="K60" i="34" l="1"/>
  <c r="K64" i="34"/>
  <c r="K60" i="33"/>
  <c r="K61" i="33"/>
  <c r="K65" i="33"/>
  <c r="K60" i="32"/>
  <c r="K64" i="32"/>
  <c r="K62" i="32"/>
  <c r="K59" i="32"/>
  <c r="K63" i="32"/>
  <c r="K61" i="32"/>
  <c r="K65" i="32"/>
  <c r="K59" i="33"/>
  <c r="K62" i="33"/>
  <c r="K63" i="33"/>
  <c r="K64" i="33"/>
  <c r="K61" i="34"/>
  <c r="K62" i="34"/>
  <c r="K65" i="34"/>
  <c r="K59" i="34"/>
  <c r="K63" i="34"/>
  <c r="J59" i="27"/>
  <c r="I59" i="27"/>
  <c r="H59" i="27"/>
  <c r="G59" i="27"/>
  <c r="J66" i="27"/>
  <c r="I66" i="27"/>
  <c r="H66" i="27"/>
  <c r="G66" i="27"/>
  <c r="F66" i="27"/>
  <c r="J65" i="27"/>
  <c r="I65" i="27"/>
  <c r="H65" i="27"/>
  <c r="G65" i="27"/>
  <c r="F65" i="27"/>
  <c r="J64" i="27"/>
  <c r="I64" i="27"/>
  <c r="H64" i="27"/>
  <c r="G64" i="27"/>
  <c r="F64" i="27"/>
  <c r="J63" i="27"/>
  <c r="I63" i="27"/>
  <c r="H63" i="27"/>
  <c r="G63" i="27"/>
  <c r="F63" i="27"/>
  <c r="J62" i="27"/>
  <c r="I62" i="27"/>
  <c r="H62" i="27"/>
  <c r="G62" i="27"/>
  <c r="F62" i="27"/>
  <c r="J61" i="27"/>
  <c r="I61" i="27"/>
  <c r="H61" i="27"/>
  <c r="G61" i="27"/>
  <c r="F61" i="27"/>
  <c r="J60" i="27"/>
  <c r="I60" i="27"/>
  <c r="H60" i="27"/>
  <c r="G60" i="27"/>
  <c r="F60" i="27"/>
  <c r="F59" i="27"/>
  <c r="K66" i="27"/>
  <c r="M56" i="27"/>
  <c r="M55" i="27"/>
  <c r="M54" i="27"/>
  <c r="M53" i="27"/>
  <c r="M52" i="27"/>
  <c r="M51" i="27"/>
  <c r="M50" i="27"/>
  <c r="M49" i="27"/>
  <c r="J3" i="27"/>
  <c r="C4" i="27"/>
  <c r="C3" i="27"/>
  <c r="K37" i="27"/>
  <c r="K36" i="27"/>
  <c r="K35" i="27"/>
  <c r="K34" i="27"/>
  <c r="K33" i="27"/>
  <c r="K32" i="27"/>
  <c r="K31" i="27"/>
  <c r="K30" i="27"/>
  <c r="K62" i="27" l="1"/>
  <c r="K63" i="27"/>
  <c r="K59" i="27"/>
  <c r="K60" i="27"/>
  <c r="K64" i="27"/>
  <c r="K61" i="27"/>
  <c r="K65" i="27"/>
</calcChain>
</file>

<file path=xl/sharedStrings.xml><?xml version="1.0" encoding="utf-8"?>
<sst xmlns="http://schemas.openxmlformats.org/spreadsheetml/2006/main" count="467" uniqueCount="86">
  <si>
    <t>Índice</t>
  </si>
  <si>
    <t>Total</t>
  </si>
  <si>
    <t>Año</t>
  </si>
  <si>
    <t>Var. %</t>
  </si>
  <si>
    <t>Oriente</t>
  </si>
  <si>
    <t>Amazonas</t>
  </si>
  <si>
    <t>Loreto</t>
  </si>
  <si>
    <t>San Martín</t>
  </si>
  <si>
    <t>Ucayali</t>
  </si>
  <si>
    <t>Lunes, 28 de agosto de 2017</t>
  </si>
  <si>
    <t>Créditos</t>
  </si>
  <si>
    <t>Depósitos</t>
  </si>
  <si>
    <t>Fuente: BCRP- SBS - INEI</t>
  </si>
  <si>
    <t>1. Intermediación Financiera</t>
  </si>
  <si>
    <t>Créditos y depósitos del sistema financiero en la región
 como porcentaje del PBI regional</t>
  </si>
  <si>
    <r>
      <rPr>
        <b/>
        <u/>
        <sz val="8"/>
        <color theme="1" tint="0.34998626667073579"/>
        <rFont val="Calibri"/>
        <family val="2"/>
        <scheme val="minor"/>
      </rPr>
      <t>Créditos</t>
    </r>
    <r>
      <rPr>
        <sz val="8"/>
        <color theme="1" tint="0.34998626667073579"/>
        <rFont val="Calibri"/>
        <family val="2"/>
        <scheme val="minor"/>
      </rPr>
      <t>: Crédito directo del sistema financiero al sector privado por departamentos.</t>
    </r>
  </si>
  <si>
    <r>
      <rPr>
        <b/>
        <u/>
        <sz val="8"/>
        <color theme="1" tint="0.34998626667073579"/>
        <rFont val="Calibri"/>
        <family val="2"/>
        <scheme val="minor"/>
      </rPr>
      <t>Depósitos</t>
    </r>
    <r>
      <rPr>
        <sz val="8"/>
        <color theme="1" tint="0.34998626667073579"/>
        <rFont val="Calibri"/>
        <family val="2"/>
        <scheme val="minor"/>
      </rPr>
      <t>: Depósitos en el sistema financiero por departamentos.</t>
    </r>
  </si>
  <si>
    <t>Elaboración: CIE - PERUCÁMARAS</t>
  </si>
  <si>
    <t>%</t>
  </si>
  <si>
    <t>Uso de servicios financieros en la región
N° de Deudores* / Población Adulta</t>
  </si>
  <si>
    <t>Fuente: Reportes SBS</t>
  </si>
  <si>
    <r>
      <t>*</t>
    </r>
    <r>
      <rPr>
        <b/>
        <u/>
        <sz val="8"/>
        <color theme="1" tint="0.34998626667073579"/>
        <rFont val="Calibri"/>
        <family val="2"/>
        <scheme val="minor"/>
      </rPr>
      <t>N° de Deudores</t>
    </r>
    <r>
      <rPr>
        <sz val="8"/>
        <color theme="1" tint="0.34998626667073579"/>
        <rFont val="Calibri"/>
        <family val="2"/>
        <scheme val="minor"/>
      </rPr>
      <t>: Número de personas naturales y  mancomunadas con créditos directos</t>
    </r>
  </si>
  <si>
    <t>2. Créditos Totales por Tipo de Empresa del Sistema Financiero</t>
  </si>
  <si>
    <t>Tipo de Empresa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</si>
  <si>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</si>
  <si>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</si>
  <si>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</si>
  <si>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</si>
  <si>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</si>
  <si>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</si>
  <si>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1/ No considera los créditos a las demás empresas del Sistema Financiero.</t>
  </si>
  <si>
    <t>2/ Sólo considera los créditos de consumo e hipotecario.</t>
  </si>
  <si>
    <r>
      <t xml:space="preserve">Agrobanco </t>
    </r>
    <r>
      <rPr>
        <vertAlign val="superscript"/>
        <sz val="8"/>
        <color theme="1"/>
        <rFont val="Calibri"/>
        <family val="2"/>
        <scheme val="minor"/>
      </rPr>
      <t>1/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</si>
  <si>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r>
      <t xml:space="preserve">Nación </t>
    </r>
    <r>
      <rPr>
        <vertAlign val="superscript"/>
        <sz val="8"/>
        <color theme="1"/>
        <rFont val="Calibri"/>
        <family val="2"/>
        <scheme val="minor"/>
      </rPr>
      <t>2/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</si>
  <si>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t>Part. 2017</t>
  </si>
  <si>
    <t>Créditos Totales por Empresa del Sistema Financiero</t>
  </si>
  <si>
    <t>(Millones de S/ al 30 de junio)</t>
  </si>
  <si>
    <t>Total general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</si>
  <si>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</si>
  <si>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</si>
  <si>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</si>
  <si>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</si>
  <si>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</si>
  <si>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</si>
  <si>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</si>
  <si>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Tipo de Crédito</t>
  </si>
  <si>
    <t>3. Créditos Directos según Tipo de Crédito y Tipo de Empresa del Sistema Financiero, Mayo 2017</t>
  </si>
  <si>
    <t>Créditos Directos en la Región según tipo de crédito y tipo de empresa del sistema financiero</t>
  </si>
  <si>
    <t>(Millones de Soles al 31 de mayo 2017)</t>
  </si>
  <si>
    <t>(Millones de S/ al 31 de mayo)</t>
  </si>
  <si>
    <t>Créditos Directos del Sistema Financiero por Tipo de Crédito</t>
  </si>
  <si>
    <t>Tasa de morosidad por Tipo de empresa del Sistema Financiero</t>
  </si>
  <si>
    <t>Emp. Financieras</t>
  </si>
  <si>
    <t>CMAC</t>
  </si>
  <si>
    <t>CRAC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</si>
  <si>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</si>
  <si>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</si>
  <si>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</si>
  <si>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</si>
  <si>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Mayo</t>
  </si>
  <si>
    <t>Var% 17/16</t>
  </si>
  <si>
    <t>Var. Mlls</t>
  </si>
  <si>
    <t>2017e</t>
  </si>
  <si>
    <t>(% a junio de cada año)</t>
  </si>
  <si>
    <t>Fuente: SBS                                                                                                                                                              Elaboración: CIE-PERUCÁMARAS</t>
  </si>
  <si>
    <t>1.7pp</t>
  </si>
  <si>
    <t>1.2pp</t>
  </si>
  <si>
    <t>Región</t>
  </si>
  <si>
    <t xml:space="preserve">Loreto </t>
  </si>
  <si>
    <t>MR. Oriente</t>
  </si>
  <si>
    <t>Uso %</t>
  </si>
  <si>
    <t>Fuente: BCRP- SBS - INEI                       Elaboración: CIE-PERUCÁMARAS</t>
  </si>
  <si>
    <t>Intermediación Financiera en la Macro Región Oriente 
(En % al 2016)</t>
  </si>
  <si>
    <t>*Uso de servicios financieros en la región (N° de deudores entre población adulta)</t>
  </si>
  <si>
    <r>
      <t>2017</t>
    </r>
    <r>
      <rPr>
        <sz val="8"/>
        <color rgb="FFFF0000"/>
        <rFont val="Arial Narrow"/>
        <family val="2"/>
      </rPr>
      <t>e</t>
    </r>
  </si>
  <si>
    <t>Créditos al sector privado / PBI Regional</t>
  </si>
  <si>
    <t>Uso de servicios financieros en la región*</t>
  </si>
  <si>
    <t>Corporativo y Gran Emp.</t>
  </si>
  <si>
    <t>2017*</t>
  </si>
  <si>
    <t>Información ampliada del Reporte Regional de la Macro Región Oriente - Edición N° 254</t>
  </si>
  <si>
    <t>"Sistema financiero en las regiones - 2016"</t>
  </si>
  <si>
    <t>Macro Región Oriente:  Intermediación financiera y créditos del sistema financiero</t>
  </si>
  <si>
    <t>Amazonas: Intermediación financiera y créditos del sistema financiero</t>
  </si>
  <si>
    <t>Loreto: Intermediación financiera y créditos del sistema financiero</t>
  </si>
  <si>
    <t>San Martín: Intermediación financiera y créditos del sistema financiero</t>
  </si>
  <si>
    <t>Ucayali: Intermediación financiera y créditos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</si>
</sst>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u/>
      <sz val="8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4" fillId="0" borderId="0" xfId="1"/>
    <xf numFmtId="0" fontId="9" fillId="2" borderId="6" xfId="0" applyFont="1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0" fontId="10" fillId="2" borderId="0" xfId="0" applyFont="1" applyFill="1" applyBorder="1"/>
    <xf numFmtId="170" fontId="0" fillId="2" borderId="0" xfId="29" applyNumberFormat="1" applyFont="1" applyFill="1" applyBorder="1"/>
    <xf numFmtId="171" fontId="0" fillId="2" borderId="0" xfId="0" applyNumberFormat="1" applyFill="1" applyBorder="1"/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2" fillId="2" borderId="0" xfId="0" applyFont="1" applyFill="1" applyBorder="1"/>
    <xf numFmtId="0" fontId="22" fillId="2" borderId="0" xfId="0" applyFont="1" applyFill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170" fontId="3" fillId="2" borderId="9" xfId="29" applyNumberFormat="1" applyFont="1" applyFill="1" applyBorder="1"/>
    <xf numFmtId="0" fontId="22" fillId="2" borderId="5" xfId="0" applyFont="1" applyFill="1" applyBorder="1" applyAlignment="1">
      <alignment horizontal="left" vertical="top" wrapText="1" indent="1"/>
    </xf>
    <xf numFmtId="0" fontId="22" fillId="2" borderId="0" xfId="0" applyFont="1" applyFill="1" applyAlignment="1">
      <alignment horizontal="left" vertical="top" wrapText="1" indent="1"/>
    </xf>
    <xf numFmtId="0" fontId="20" fillId="2" borderId="14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14" xfId="0" applyFont="1" applyFill="1" applyBorder="1"/>
    <xf numFmtId="0" fontId="17" fillId="2" borderId="13" xfId="0" applyFont="1" applyFill="1" applyBorder="1" applyAlignment="1">
      <alignment vertical="center"/>
    </xf>
    <xf numFmtId="171" fontId="12" fillId="2" borderId="15" xfId="0" applyNumberFormat="1" applyFont="1" applyFill="1" applyBorder="1" applyAlignment="1">
      <alignment vertical="center"/>
    </xf>
    <xf numFmtId="170" fontId="12" fillId="2" borderId="15" xfId="29" applyNumberFormat="1" applyFont="1" applyFill="1" applyBorder="1" applyAlignment="1">
      <alignment vertical="center"/>
    </xf>
    <xf numFmtId="0" fontId="20" fillId="2" borderId="13" xfId="0" applyFont="1" applyFill="1" applyBorder="1"/>
    <xf numFmtId="171" fontId="21" fillId="2" borderId="15" xfId="0" applyNumberFormat="1" applyFont="1" applyFill="1" applyBorder="1" applyAlignment="1">
      <alignment vertical="center"/>
    </xf>
    <xf numFmtId="170" fontId="21" fillId="2" borderId="15" xfId="29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7" fontId="24" fillId="4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1" fontId="17" fillId="2" borderId="9" xfId="0" applyNumberFormat="1" applyFont="1" applyFill="1" applyBorder="1"/>
    <xf numFmtId="170" fontId="17" fillId="2" borderId="9" xfId="29" applyNumberFormat="1" applyFont="1" applyFill="1" applyBorder="1"/>
    <xf numFmtId="0" fontId="18" fillId="4" borderId="9" xfId="0" applyFont="1" applyFill="1" applyBorder="1" applyAlignment="1">
      <alignment horizontal="center" vertical="center" wrapText="1"/>
    </xf>
    <xf numFmtId="171" fontId="20" fillId="2" borderId="9" xfId="0" applyNumberFormat="1" applyFont="1" applyFill="1" applyBorder="1"/>
    <xf numFmtId="170" fontId="20" fillId="2" borderId="9" xfId="29" applyNumberFormat="1" applyFont="1" applyFill="1" applyBorder="1"/>
    <xf numFmtId="0" fontId="18" fillId="4" borderId="10" xfId="0" applyFont="1" applyFill="1" applyBorder="1" applyAlignment="1">
      <alignment horizontal="center" vertical="center" wrapText="1"/>
    </xf>
    <xf numFmtId="43" fontId="17" fillId="2" borderId="10" xfId="31" applyFont="1" applyFill="1" applyBorder="1" applyAlignment="1"/>
    <xf numFmtId="0" fontId="18" fillId="4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170" fontId="17" fillId="2" borderId="19" xfId="29" applyNumberFormat="1" applyFont="1" applyFill="1" applyBorder="1" applyAlignment="1"/>
    <xf numFmtId="0" fontId="18" fillId="4" borderId="4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/>
    </xf>
    <xf numFmtId="170" fontId="25" fillId="2" borderId="20" xfId="29" applyNumberFormat="1" applyFont="1" applyFill="1" applyBorder="1" applyAlignment="1">
      <alignment horizontal="center" vertical="center"/>
    </xf>
    <xf numFmtId="4" fontId="0" fillId="2" borderId="0" xfId="0" applyNumberFormat="1" applyFill="1" applyBorder="1"/>
    <xf numFmtId="171" fontId="0" fillId="2" borderId="0" xfId="0" applyNumberFormat="1" applyFont="1" applyFill="1" applyBorder="1"/>
    <xf numFmtId="171" fontId="0" fillId="2" borderId="0" xfId="0" applyNumberFormat="1" applyFill="1"/>
    <xf numFmtId="170" fontId="0" fillId="2" borderId="0" xfId="0" applyNumberFormat="1" applyFill="1"/>
    <xf numFmtId="170" fontId="0" fillId="2" borderId="0" xfId="29" applyNumberFormat="1" applyFont="1" applyFill="1"/>
    <xf numFmtId="170" fontId="31" fillId="2" borderId="0" xfId="0" applyNumberFormat="1" applyFont="1" applyFill="1" applyAlignment="1">
      <alignment horizontal="right"/>
    </xf>
    <xf numFmtId="0" fontId="3" fillId="2" borderId="9" xfId="0" applyFont="1" applyFill="1" applyBorder="1" applyAlignment="1">
      <alignment horizontal="left"/>
    </xf>
    <xf numFmtId="0" fontId="32" fillId="2" borderId="0" xfId="0" applyFont="1" applyFill="1"/>
    <xf numFmtId="171" fontId="34" fillId="6" borderId="9" xfId="0" applyNumberFormat="1" applyFont="1" applyFill="1" applyBorder="1"/>
    <xf numFmtId="0" fontId="18" fillId="2" borderId="0" xfId="0" applyFont="1" applyFill="1"/>
    <xf numFmtId="170" fontId="18" fillId="2" borderId="0" xfId="29" applyNumberFormat="1" applyFont="1" applyFill="1"/>
    <xf numFmtId="4" fontId="18" fillId="2" borderId="0" xfId="0" applyNumberFormat="1" applyFont="1" applyFill="1"/>
    <xf numFmtId="0" fontId="18" fillId="2" borderId="0" xfId="0" applyFont="1" applyFill="1" applyBorder="1" applyAlignment="1">
      <alignment vertical="center"/>
    </xf>
    <xf numFmtId="171" fontId="18" fillId="2" borderId="0" xfId="0" applyNumberFormat="1" applyFont="1" applyFill="1" applyBorder="1"/>
    <xf numFmtId="0" fontId="18" fillId="2" borderId="0" xfId="0" applyFont="1" applyFill="1" applyBorder="1"/>
    <xf numFmtId="0" fontId="35" fillId="2" borderId="0" xfId="0" applyFont="1" applyFill="1"/>
    <xf numFmtId="0" fontId="30" fillId="2" borderId="0" xfId="0" applyFont="1" applyFill="1"/>
    <xf numFmtId="3" fontId="18" fillId="2" borderId="0" xfId="0" applyNumberFormat="1" applyFont="1" applyFill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top" wrapText="1" indent="2"/>
    </xf>
    <xf numFmtId="0" fontId="22" fillId="2" borderId="0" xfId="0" applyFont="1" applyFill="1" applyBorder="1" applyAlignment="1">
      <alignment horizontal="left" vertical="top" wrapText="1" indent="2"/>
    </xf>
    <xf numFmtId="0" fontId="27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Intermediación Financiera en la Macro Región Oriente - 2016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434096261059451E-2"/>
          <c:y val="0.13715347222222221"/>
          <c:w val="0.87599279626971116"/>
          <c:h val="0.62890347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Oriente!$T$11</c:f>
              <c:strCache>
                <c:ptCount val="1"/>
                <c:pt idx="0">
                  <c:v>Créditos al sector privado / PBI Regional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7641413779311E-2"/>
                  <c:y val="4.40972222222218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8484826758746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Oriente!$S$12:$S$16</c:f>
              <c:strCache>
                <c:ptCount val="5"/>
                <c:pt idx="0">
                  <c:v>Ucayali</c:v>
                </c:pt>
                <c:pt idx="1">
                  <c:v>San Martín</c:v>
                </c:pt>
                <c:pt idx="2">
                  <c:v>Loreto </c:v>
                </c:pt>
                <c:pt idx="3">
                  <c:v>Amazonas</c:v>
                </c:pt>
                <c:pt idx="4">
                  <c:v>MR. Oriente</c:v>
                </c:pt>
              </c:strCache>
            </c:strRef>
          </c:cat>
          <c:val>
            <c:numRef>
              <c:f>Oriente!$T$12:$T$16</c:f>
              <c:numCache>
                <c:formatCode>0.0%</c:formatCode>
                <c:ptCount val="5"/>
                <c:pt idx="0">
                  <c:v>0.24692633267711311</c:v>
                </c:pt>
                <c:pt idx="1">
                  <c:v>0.27466531552510776</c:v>
                </c:pt>
                <c:pt idx="2">
                  <c:v>0.19067773206581082</c:v>
                </c:pt>
                <c:pt idx="3">
                  <c:v>0.10129200047945242</c:v>
                </c:pt>
                <c:pt idx="4">
                  <c:v>0.2131402581863695</c:v>
                </c:pt>
              </c:numCache>
            </c:numRef>
          </c:val>
        </c:ser>
        <c:ser>
          <c:idx val="1"/>
          <c:order val="1"/>
          <c:tx>
            <c:strRef>
              <c:f>Oriente!$U$11</c:f>
              <c:strCache>
                <c:ptCount val="1"/>
                <c:pt idx="0">
                  <c:v>Uso de servicios financieros en la región*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Oriente!$S$12:$S$16</c:f>
              <c:strCache>
                <c:ptCount val="5"/>
                <c:pt idx="0">
                  <c:v>Ucayali</c:v>
                </c:pt>
                <c:pt idx="1">
                  <c:v>San Martín</c:v>
                </c:pt>
                <c:pt idx="2">
                  <c:v>Loreto </c:v>
                </c:pt>
                <c:pt idx="3">
                  <c:v>Amazonas</c:v>
                </c:pt>
                <c:pt idx="4">
                  <c:v>MR. Oriente</c:v>
                </c:pt>
              </c:strCache>
            </c:strRef>
          </c:cat>
          <c:val>
            <c:numRef>
              <c:f>Oriente!$U$12:$U$16</c:f>
              <c:numCache>
                <c:formatCode>0.0%</c:formatCode>
                <c:ptCount val="5"/>
                <c:pt idx="0">
                  <c:v>0.25650000000000001</c:v>
                </c:pt>
                <c:pt idx="1">
                  <c:v>0.2122</c:v>
                </c:pt>
                <c:pt idx="2">
                  <c:v>0.17510000000000001</c:v>
                </c:pt>
                <c:pt idx="3">
                  <c:v>0.16519999999999999</c:v>
                </c:pt>
                <c:pt idx="4">
                  <c:v>0.19986607904922302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8704"/>
        <c:axId val="67130496"/>
      </c:barChart>
      <c:catAx>
        <c:axId val="67128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67130496"/>
        <c:crosses val="autoZero"/>
        <c:auto val="1"/>
        <c:lblAlgn val="ctr"/>
        <c:lblOffset val="100"/>
        <c:noMultiLvlLbl val="0"/>
      </c:catAx>
      <c:valAx>
        <c:axId val="67130496"/>
        <c:scaling>
          <c:orientation val="minMax"/>
          <c:max val="0.4"/>
          <c:min val="0"/>
        </c:scaling>
        <c:delete val="1"/>
        <c:axPos val="l"/>
        <c:numFmt formatCode="0.0%" sourceLinked="1"/>
        <c:majorTickMark val="out"/>
        <c:minorTickMark val="none"/>
        <c:tickLblPos val="nextTo"/>
        <c:crossAx val="6712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0462884689739"/>
          <c:y val="0.13362743055555557"/>
          <c:w val="0.39538037915364505"/>
          <c:h val="0.1197937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Creditos Directos en la Macro Región Oriente por Tipo de Crédito - Mayo 2016</a:t>
            </a:r>
          </a:p>
          <a:p>
            <a:pPr>
              <a:defRPr sz="1000"/>
            </a:pPr>
            <a:r>
              <a:rPr lang="en-US" sz="1000" b="0"/>
              <a:t>(Millones</a:t>
            </a:r>
            <a:r>
              <a:rPr lang="en-US" sz="1000" b="0" baseline="0"/>
              <a:t> de S/ y  %)</a:t>
            </a:r>
            <a:endParaRPr lang="en-US" sz="1000" b="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05555555555557"/>
          <c:y val="0.22139027777777778"/>
          <c:w val="0.52700722222222218"/>
          <c:h val="0.6463180555555555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7473240740740741E-2"/>
                  <c:y val="4.0277430555555556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6.6444629629629631E-2"/>
                  <c:y val="-3.300659722222222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0518518518518518E-4"/>
                  <c:y val="7.7636805555555549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6418518518518516E-2"/>
                  <c:y val="-2.6944444444444446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Oriente!$T$82:$T$87</c:f>
              <c:strCache>
                <c:ptCount val="6"/>
                <c:pt idx="0">
                  <c:v>Consumo</c:v>
                </c:pt>
                <c:pt idx="1">
                  <c:v>Medianas Empresas</c:v>
                </c:pt>
                <c:pt idx="2">
                  <c:v>Pequeñas Empresas</c:v>
                </c:pt>
                <c:pt idx="3">
                  <c:v>Microempresas</c:v>
                </c:pt>
                <c:pt idx="4">
                  <c:v>Hipotecario</c:v>
                </c:pt>
                <c:pt idx="5">
                  <c:v>Corporativo y Gran Emp.</c:v>
                </c:pt>
              </c:strCache>
            </c:strRef>
          </c:cat>
          <c:val>
            <c:numRef>
              <c:f>Oriente!$V$82:$V$87</c:f>
              <c:numCache>
                <c:formatCode>#,##0.0</c:formatCode>
                <c:ptCount val="6"/>
                <c:pt idx="0">
                  <c:v>1605.8237746499999</c:v>
                </c:pt>
                <c:pt idx="1">
                  <c:v>1547.0067988299998</c:v>
                </c:pt>
                <c:pt idx="2">
                  <c:v>1335.2124253799998</c:v>
                </c:pt>
                <c:pt idx="3">
                  <c:v>479.26098044000003</c:v>
                </c:pt>
                <c:pt idx="4">
                  <c:v>442.80094502999998</c:v>
                </c:pt>
                <c:pt idx="5">
                  <c:v>315.19743886999998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562425925925925"/>
          <c:y val="0.25469826388888889"/>
          <c:w val="0.21320907407407408"/>
          <c:h val="0.5488340277777777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Principales</a:t>
            </a:r>
            <a:r>
              <a:rPr lang="es-PE" sz="1000" baseline="0"/>
              <a:t> </a:t>
            </a:r>
            <a:r>
              <a:rPr lang="es-PE" sz="1000"/>
              <a:t>Créditos</a:t>
            </a:r>
            <a:r>
              <a:rPr lang="es-PE" sz="1000" baseline="0"/>
              <a:t> directos en la Macro Región Oriente 2012-2017 </a:t>
            </a:r>
          </a:p>
          <a:p>
            <a:pPr>
              <a:defRPr sz="1000"/>
            </a:pPr>
            <a:r>
              <a:rPr lang="es-PE" sz="1000" b="0" baseline="0"/>
              <a:t>(En Millones de S/)</a:t>
            </a:r>
            <a:endParaRPr lang="es-PE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42518518518519"/>
          <c:y val="0.21652847222222221"/>
          <c:w val="0.81460074074074074"/>
          <c:h val="0.60685486111111109"/>
        </c:manualLayout>
      </c:layout>
      <c:lineChart>
        <c:grouping val="standard"/>
        <c:varyColors val="0"/>
        <c:ser>
          <c:idx val="0"/>
          <c:order val="0"/>
          <c:tx>
            <c:strRef>
              <c:f>Oriente!$O$107:$P$107</c:f>
              <c:strCache>
                <c:ptCount val="1"/>
                <c:pt idx="0">
                  <c:v>Medianas Empresas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866111111111112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Oriente!$Q$106:$V$106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</c:strCache>
            </c:strRef>
          </c:cat>
          <c:val>
            <c:numRef>
              <c:f>Oriente!$Q$107:$V$107</c:f>
              <c:numCache>
                <c:formatCode>#,##0</c:formatCode>
                <c:ptCount val="6"/>
                <c:pt idx="0">
                  <c:v>1011.6004156399999</c:v>
                </c:pt>
                <c:pt idx="1">
                  <c:v>1248.45202522</c:v>
                </c:pt>
                <c:pt idx="2">
                  <c:v>1382.6966269699997</c:v>
                </c:pt>
                <c:pt idx="3">
                  <c:v>1483.8070297600002</c:v>
                </c:pt>
                <c:pt idx="4">
                  <c:v>1550.9446499999999</c:v>
                </c:pt>
                <c:pt idx="5">
                  <c:v>1547.0067988299998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Oriente!$O$108:$P$108</c:f>
              <c:strCache>
                <c:ptCount val="1"/>
                <c:pt idx="0">
                  <c:v>Pequeñas Empresas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866111111111112E-3"/>
                  <c:y val="-1.34479166666666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Oriente!$Q$106:$V$106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</c:strCache>
            </c:strRef>
          </c:cat>
          <c:val>
            <c:numRef>
              <c:f>Oriente!$Q$108:$V$108</c:f>
              <c:numCache>
                <c:formatCode>#,##0</c:formatCode>
                <c:ptCount val="6"/>
                <c:pt idx="0">
                  <c:v>1043.13239288</c:v>
                </c:pt>
                <c:pt idx="1">
                  <c:v>1148.93905885</c:v>
                </c:pt>
                <c:pt idx="2">
                  <c:v>1033.76960577</c:v>
                </c:pt>
                <c:pt idx="3">
                  <c:v>1097.0876917400001</c:v>
                </c:pt>
                <c:pt idx="4">
                  <c:v>1284.2284999999999</c:v>
                </c:pt>
                <c:pt idx="5">
                  <c:v>1335.2124253799998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Oriente!$O$109:$P$109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866111111111112E-3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Oriente!$Q$106:$V$106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</c:strCache>
            </c:strRef>
          </c:cat>
          <c:val>
            <c:numRef>
              <c:f>Oriente!$Q$109:$V$109</c:f>
              <c:numCache>
                <c:formatCode>#,##0</c:formatCode>
                <c:ptCount val="6"/>
                <c:pt idx="0">
                  <c:v>872.70470464999994</c:v>
                </c:pt>
                <c:pt idx="1">
                  <c:v>988.04544971999985</c:v>
                </c:pt>
                <c:pt idx="2">
                  <c:v>1126.7334925700002</c:v>
                </c:pt>
                <c:pt idx="3">
                  <c:v>1262.3118006299999</c:v>
                </c:pt>
                <c:pt idx="4">
                  <c:v>1429.5654999999999</c:v>
                </c:pt>
                <c:pt idx="5">
                  <c:v>1605.8237746499999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4752"/>
        <c:axId val="73676288"/>
      </c:lineChart>
      <c:catAx>
        <c:axId val="736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676288"/>
        <c:crosses val="autoZero"/>
        <c:auto val="1"/>
        <c:lblAlgn val="ctr"/>
        <c:lblOffset val="100"/>
        <c:noMultiLvlLbl val="0"/>
      </c:catAx>
      <c:valAx>
        <c:axId val="73676288"/>
        <c:scaling>
          <c:orientation val="minMax"/>
          <c:max val="1650"/>
          <c:min val="6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674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093333333333333"/>
          <c:y val="0.2436875"/>
          <c:w val="0.2664185185185185"/>
          <c:h val="0.11108263888888889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289227</xdr:colOff>
      <xdr:row>20</xdr:row>
      <xdr:rowOff>33337</xdr:rowOff>
    </xdr:from>
    <xdr:to>
      <xdr:col>23</xdr:col>
      <xdr:colOff>67236</xdr:colOff>
      <xdr:row>35</xdr:row>
      <xdr:rowOff>55837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261937</xdr:colOff>
      <xdr:row>67</xdr:row>
      <xdr:rowOff>166687</xdr:rowOff>
    </xdr:from>
    <xdr:to>
      <xdr:col>23</xdr:col>
      <xdr:colOff>42187</xdr:colOff>
      <xdr:row>82</xdr:row>
      <xdr:rowOff>189187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271462</xdr:colOff>
      <xdr:row>83</xdr:row>
      <xdr:rowOff>166687</xdr:rowOff>
    </xdr:from>
    <xdr:to>
      <xdr:col>23</xdr:col>
      <xdr:colOff>51712</xdr:colOff>
      <xdr:row>98</xdr:row>
      <xdr:rowOff>74887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0.00711</cdr:x>
      <cdr:y>0.85163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3" y="2452688"/>
          <a:ext cx="5359376" cy="42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 baseline="0"/>
            <a:t>*Indicador de Bancarización medido como N° de deudores entre la población adulta</a:t>
          </a:r>
        </a:p>
        <a:p xmlns:a="http://schemas.openxmlformats.org/drawingml/2006/main">
          <a:r>
            <a:rPr lang="es-PE" sz="800" baseline="0"/>
            <a:t>Fuente: BCRP- SBS - INEI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0.99026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3"/>
          <a:ext cx="5400000" cy="180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800" baseline="0"/>
            <a:t>Fuente: SBS                           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0.89132</cdr:y>
    </cdr:from>
    <cdr:to>
      <cdr:x>1</cdr:x>
      <cdr:y>0.99302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66988"/>
          <a:ext cx="5400000" cy="29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 baseline="0"/>
            <a:t>* al 31 de mayo 2017</a:t>
          </a:r>
        </a:p>
        <a:p xmlns:a="http://schemas.openxmlformats.org/drawingml/2006/main">
          <a:r>
            <a:rPr lang="es-PE" sz="800" baseline="0"/>
            <a:t>Fuente: SBS                           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C11" sqref="C1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83" t="s">
        <v>79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9.5" customHeight="1" x14ac:dyDescent="0.25">
      <c r="B4" s="84" t="s">
        <v>80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15" customHeight="1" x14ac:dyDescent="0.25">
      <c r="B5" s="85" t="s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E20" sqref="E20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86" t="s">
        <v>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2:15" x14ac:dyDescent="0.25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2:15" x14ac:dyDescent="0.25"/>
    <row r="11" spans="2:15" x14ac:dyDescent="0.25">
      <c r="G11" s="9"/>
    </row>
    <row r="12" spans="2:15" x14ac:dyDescent="0.25">
      <c r="F12" s="9" t="s">
        <v>4</v>
      </c>
      <c r="G12" s="9"/>
      <c r="J12" s="2">
        <v>2</v>
      </c>
    </row>
    <row r="13" spans="2:15" x14ac:dyDescent="0.25">
      <c r="G13" s="9" t="s">
        <v>5</v>
      </c>
      <c r="J13" s="2">
        <v>3</v>
      </c>
    </row>
    <row r="14" spans="2:15" x14ac:dyDescent="0.25">
      <c r="G14" s="9" t="s">
        <v>6</v>
      </c>
      <c r="J14" s="2">
        <v>4</v>
      </c>
    </row>
    <row r="15" spans="2:15" x14ac:dyDescent="0.25">
      <c r="G15" s="9" t="s">
        <v>7</v>
      </c>
      <c r="J15" s="2">
        <v>5</v>
      </c>
    </row>
    <row r="16" spans="2:15" x14ac:dyDescent="0.25">
      <c r="G16" s="9" t="s">
        <v>8</v>
      </c>
      <c r="J16" s="2">
        <v>6</v>
      </c>
    </row>
    <row r="17" spans="7:10" x14ac:dyDescent="0.25">
      <c r="G17" s="9"/>
      <c r="J17" s="2">
        <v>7</v>
      </c>
    </row>
    <row r="18" spans="7:10" x14ac:dyDescent="0.25">
      <c r="G18" s="18"/>
      <c r="J18" s="2">
        <v>8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mazonas'!A1" display="Amazonas"/>
    <hyperlink ref="G14" location="'Loreto'!A1" display="Loreto"/>
    <hyperlink ref="G15" location="'San Martín'!A1" display="San Martín"/>
    <hyperlink ref="G16" location="'Ucayali'!A1" display="Ucayali"/>
    <hyperlink ref="F12" location="'Oriente'!A1" display="Ori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8"/>
  <sheetViews>
    <sheetView zoomScaleNormal="100" workbookViewId="0">
      <selection activeCell="F4" sqref="F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99" t="s">
        <v>81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1"/>
    </row>
    <row r="2" spans="2:23" x14ac:dyDescent="0.2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1"/>
    </row>
    <row r="3" spans="2:23" x14ac:dyDescent="0.25">
      <c r="B3" s="5" t="str">
        <f>+B6</f>
        <v>1. Intermediación Financiera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/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  <c r="R4" s="23"/>
      <c r="S4" s="23"/>
      <c r="T4" s="23"/>
      <c r="U4" s="23"/>
      <c r="V4" s="23"/>
      <c r="W4" s="23"/>
    </row>
    <row r="5" spans="2:23" x14ac:dyDescent="0.25">
      <c r="B5" s="5"/>
      <c r="R5" s="23"/>
      <c r="S5" s="23"/>
      <c r="T5" s="23"/>
      <c r="U5" s="23"/>
      <c r="V5" s="23"/>
      <c r="W5" s="23"/>
    </row>
    <row r="6" spans="2:23" x14ac:dyDescent="0.2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R6" s="23"/>
      <c r="S6" s="23"/>
      <c r="T6" s="23"/>
      <c r="U6" s="23"/>
      <c r="V6" s="23"/>
      <c r="W6" s="23"/>
    </row>
    <row r="7" spans="2:23" x14ac:dyDescent="0.25">
      <c r="B7" s="13"/>
      <c r="C7" s="12"/>
      <c r="D7" s="12"/>
      <c r="E7" s="12"/>
      <c r="F7" s="12"/>
      <c r="G7" s="12"/>
      <c r="L7" s="12"/>
      <c r="N7" s="12"/>
      <c r="P7" s="19"/>
    </row>
    <row r="8" spans="2:23" x14ac:dyDescent="0.25">
      <c r="B8" s="13"/>
      <c r="C8" s="88" t="s">
        <v>14</v>
      </c>
      <c r="D8" s="88"/>
      <c r="E8" s="88"/>
      <c r="F8" s="88"/>
      <c r="G8" s="88"/>
      <c r="J8" s="88" t="s">
        <v>19</v>
      </c>
      <c r="K8" s="88"/>
      <c r="L8" s="88"/>
      <c r="M8" s="88"/>
      <c r="N8" s="31"/>
      <c r="P8" s="19"/>
      <c r="S8" s="31"/>
      <c r="T8" s="31"/>
      <c r="U8" s="31"/>
      <c r="V8" s="31"/>
    </row>
    <row r="9" spans="2:23" ht="15" customHeight="1" x14ac:dyDescent="0.25">
      <c r="B9" s="13"/>
      <c r="C9" s="88"/>
      <c r="D9" s="88"/>
      <c r="E9" s="88"/>
      <c r="F9" s="88"/>
      <c r="G9" s="88"/>
      <c r="J9" s="88"/>
      <c r="K9" s="88"/>
      <c r="L9" s="88"/>
      <c r="M9" s="88"/>
      <c r="N9" s="31"/>
      <c r="P9" s="19"/>
      <c r="S9" s="88" t="s">
        <v>72</v>
      </c>
      <c r="T9" s="88"/>
      <c r="U9" s="88"/>
      <c r="V9" s="31"/>
    </row>
    <row r="10" spans="2:23" x14ac:dyDescent="0.25">
      <c r="B10" s="13"/>
      <c r="D10" s="32" t="s">
        <v>2</v>
      </c>
      <c r="E10" s="32" t="s">
        <v>10</v>
      </c>
      <c r="F10" s="33" t="s">
        <v>11</v>
      </c>
      <c r="G10" s="105" t="s">
        <v>15</v>
      </c>
      <c r="H10" s="106"/>
      <c r="I10" s="29"/>
      <c r="K10" s="32" t="s">
        <v>2</v>
      </c>
      <c r="L10" s="32" t="s">
        <v>70</v>
      </c>
      <c r="M10" s="105" t="s">
        <v>21</v>
      </c>
      <c r="N10" s="106"/>
      <c r="P10" s="19"/>
      <c r="S10" s="88"/>
      <c r="T10" s="88"/>
      <c r="U10" s="88"/>
    </row>
    <row r="11" spans="2:23" x14ac:dyDescent="0.25">
      <c r="B11" s="13"/>
      <c r="D11" s="34">
        <v>2007</v>
      </c>
      <c r="E11" s="35">
        <v>0.10319293074211566</v>
      </c>
      <c r="F11" s="35">
        <v>5.7444048069997228E-2</v>
      </c>
      <c r="G11" s="105"/>
      <c r="H11" s="106"/>
      <c r="I11" s="29"/>
      <c r="K11" s="34">
        <v>2007</v>
      </c>
      <c r="L11" s="35">
        <v>8.5585754939748016E-2</v>
      </c>
      <c r="M11" s="105"/>
      <c r="N11" s="106"/>
      <c r="P11" s="19"/>
      <c r="S11" s="32" t="s">
        <v>67</v>
      </c>
      <c r="T11" s="32" t="s">
        <v>75</v>
      </c>
      <c r="U11" s="32" t="s">
        <v>76</v>
      </c>
    </row>
    <row r="12" spans="2:23" x14ac:dyDescent="0.25">
      <c r="B12" s="13"/>
      <c r="D12" s="34">
        <v>2008</v>
      </c>
      <c r="E12" s="35">
        <v>0.12957090369256913</v>
      </c>
      <c r="F12" s="35">
        <v>5.6943608334868057E-2</v>
      </c>
      <c r="G12" s="105"/>
      <c r="H12" s="106"/>
      <c r="I12" s="29"/>
      <c r="K12" s="34">
        <v>2008</v>
      </c>
      <c r="L12" s="35">
        <v>0.1051421622306975</v>
      </c>
      <c r="M12" s="105"/>
      <c r="N12" s="106"/>
      <c r="P12" s="19"/>
      <c r="S12" s="71" t="s">
        <v>8</v>
      </c>
      <c r="T12" s="35">
        <f>+Ucayali!E20</f>
        <v>0.24692633267711311</v>
      </c>
      <c r="U12" s="35">
        <f>+Ucayali!L20</f>
        <v>0.25650000000000001</v>
      </c>
    </row>
    <row r="13" spans="2:23" x14ac:dyDescent="0.25">
      <c r="B13" s="13"/>
      <c r="D13" s="34">
        <v>2009</v>
      </c>
      <c r="E13" s="35">
        <v>0.14852544081675875</v>
      </c>
      <c r="F13" s="35">
        <v>6.1604094065398414E-2</v>
      </c>
      <c r="G13" s="36"/>
      <c r="H13" s="37"/>
      <c r="I13" s="29"/>
      <c r="K13" s="34">
        <v>2009</v>
      </c>
      <c r="L13" s="35">
        <v>0.13469937982285937</v>
      </c>
      <c r="P13" s="19"/>
      <c r="S13" s="71" t="s">
        <v>7</v>
      </c>
      <c r="T13" s="35">
        <f>+'San Martín'!E20</f>
        <v>0.27466531552510776</v>
      </c>
      <c r="U13" s="35">
        <f>+'San Martín'!L20</f>
        <v>0.2122</v>
      </c>
    </row>
    <row r="14" spans="2:23" x14ac:dyDescent="0.25">
      <c r="B14" s="13"/>
      <c r="D14" s="34">
        <v>2010</v>
      </c>
      <c r="E14" s="35">
        <v>0.15792853880000937</v>
      </c>
      <c r="F14" s="35">
        <v>6.5493481995941683E-2</v>
      </c>
      <c r="G14" s="105" t="s">
        <v>16</v>
      </c>
      <c r="H14" s="106"/>
      <c r="I14" s="30"/>
      <c r="K14" s="34">
        <v>2010</v>
      </c>
      <c r="L14" s="35">
        <v>0.14863329153694194</v>
      </c>
      <c r="P14" s="19"/>
      <c r="S14" s="71" t="s">
        <v>68</v>
      </c>
      <c r="T14" s="35">
        <f>+Loreto!E20</f>
        <v>0.19067773206581082</v>
      </c>
      <c r="U14" s="35">
        <f>+Loreto!L20</f>
        <v>0.17510000000000001</v>
      </c>
    </row>
    <row r="15" spans="2:23" x14ac:dyDescent="0.25">
      <c r="B15" s="13"/>
      <c r="D15" s="34">
        <v>2011</v>
      </c>
      <c r="E15" s="35">
        <v>0.17690303629520457</v>
      </c>
      <c r="F15" s="35">
        <v>6.5114883229352688E-2</v>
      </c>
      <c r="G15" s="105"/>
      <c r="H15" s="106"/>
      <c r="I15" s="30"/>
      <c r="K15" s="34">
        <v>2011</v>
      </c>
      <c r="L15" s="35">
        <v>0.16591679487505082</v>
      </c>
      <c r="P15" s="19"/>
      <c r="S15" s="71" t="s">
        <v>5</v>
      </c>
      <c r="T15" s="35">
        <f>+Amazonas!E20</f>
        <v>0.10129200047945242</v>
      </c>
      <c r="U15" s="35">
        <f>+Amazonas!L20</f>
        <v>0.16519999999999999</v>
      </c>
    </row>
    <row r="16" spans="2:23" x14ac:dyDescent="0.25">
      <c r="B16" s="13"/>
      <c r="D16" s="34">
        <v>2012</v>
      </c>
      <c r="E16" s="35">
        <v>0.1910910528325937</v>
      </c>
      <c r="F16" s="35">
        <v>6.5848642881072866E-2</v>
      </c>
      <c r="G16" s="105"/>
      <c r="H16" s="106"/>
      <c r="I16" s="30"/>
      <c r="K16" s="34">
        <v>2012</v>
      </c>
      <c r="L16" s="35">
        <v>0.18333941200927423</v>
      </c>
      <c r="M16" s="68"/>
      <c r="P16" s="19"/>
      <c r="S16" s="71" t="s">
        <v>69</v>
      </c>
      <c r="T16" s="35">
        <f>+E20</f>
        <v>0.2131402581863695</v>
      </c>
      <c r="U16" s="35">
        <f>+L20</f>
        <v>0.19986607904922302</v>
      </c>
    </row>
    <row r="17" spans="2:21" x14ac:dyDescent="0.25">
      <c r="B17" s="13"/>
      <c r="D17" s="34">
        <v>2013</v>
      </c>
      <c r="E17" s="35">
        <v>0.20879210733972559</v>
      </c>
      <c r="F17" s="35">
        <v>7.2412576612069096E-2</v>
      </c>
      <c r="K17" s="34">
        <v>2013</v>
      </c>
      <c r="L17" s="35">
        <v>0.1841544373825072</v>
      </c>
      <c r="P17" s="19"/>
      <c r="S17" s="87" t="s">
        <v>71</v>
      </c>
      <c r="T17" s="87"/>
      <c r="U17" s="87"/>
    </row>
    <row r="18" spans="2:21" x14ac:dyDescent="0.25">
      <c r="B18" s="13"/>
      <c r="D18" s="34">
        <v>2014</v>
      </c>
      <c r="E18" s="35">
        <v>0.20743966681516426</v>
      </c>
      <c r="F18" s="35">
        <v>7.9210444029467808E-2</v>
      </c>
      <c r="K18" s="34">
        <v>2014</v>
      </c>
      <c r="L18" s="35">
        <v>0.19592709250968235</v>
      </c>
      <c r="P18" s="19"/>
    </row>
    <row r="19" spans="2:21" x14ac:dyDescent="0.25">
      <c r="B19" s="13"/>
      <c r="D19" s="34">
        <v>2015</v>
      </c>
      <c r="E19" s="35">
        <v>0.2131954652457087</v>
      </c>
      <c r="F19" s="35">
        <v>8.7369464493771851E-2</v>
      </c>
      <c r="K19" s="34">
        <v>2015</v>
      </c>
      <c r="L19" s="35">
        <v>0.19508589961835937</v>
      </c>
      <c r="P19" s="19"/>
      <c r="S19" s="72" t="s">
        <v>73</v>
      </c>
    </row>
    <row r="20" spans="2:21" x14ac:dyDescent="0.25">
      <c r="B20" s="13"/>
      <c r="D20" s="34">
        <v>2016</v>
      </c>
      <c r="E20" s="35">
        <v>0.2131402581863695</v>
      </c>
      <c r="F20" s="35">
        <v>8.6943669766096215E-2</v>
      </c>
      <c r="G20" s="70" t="s">
        <v>66</v>
      </c>
      <c r="H20" s="69"/>
      <c r="K20" s="34">
        <v>2016</v>
      </c>
      <c r="L20" s="35">
        <v>0.19986607904922302</v>
      </c>
      <c r="M20" s="68"/>
      <c r="N20" s="70" t="s">
        <v>65</v>
      </c>
      <c r="P20" s="19"/>
    </row>
    <row r="21" spans="2:21" x14ac:dyDescent="0.25">
      <c r="B21" s="13"/>
      <c r="D21" s="28" t="s">
        <v>12</v>
      </c>
      <c r="E21" s="12"/>
      <c r="K21" s="28" t="s">
        <v>20</v>
      </c>
      <c r="P21" s="14"/>
    </row>
    <row r="22" spans="2:21" x14ac:dyDescent="0.25">
      <c r="B22" s="13"/>
      <c r="D22" s="28" t="s">
        <v>17</v>
      </c>
      <c r="E22" s="12"/>
      <c r="K22" s="28" t="s">
        <v>17</v>
      </c>
      <c r="P22" s="14"/>
    </row>
    <row r="23" spans="2:2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5" spans="2:21" x14ac:dyDescent="0.25">
      <c r="B25" s="20" t="s">
        <v>22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21" x14ac:dyDescent="0.25">
      <c r="B26" s="13"/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2:21" x14ac:dyDescent="0.25">
      <c r="B27" s="13"/>
      <c r="C27" s="12"/>
      <c r="E27" s="12"/>
      <c r="F27" s="100" t="s">
        <v>35</v>
      </c>
      <c r="G27" s="100"/>
      <c r="H27" s="100"/>
      <c r="I27" s="100"/>
      <c r="J27" s="100"/>
      <c r="K27" s="100"/>
      <c r="L27" s="12"/>
      <c r="M27" s="12"/>
      <c r="N27" s="12"/>
      <c r="O27" s="12"/>
      <c r="P27" s="14"/>
    </row>
    <row r="28" spans="2:21" x14ac:dyDescent="0.25">
      <c r="B28" s="13"/>
      <c r="C28" s="12"/>
      <c r="E28" s="12"/>
      <c r="F28" s="101" t="s">
        <v>36</v>
      </c>
      <c r="G28" s="101"/>
      <c r="H28" s="101"/>
      <c r="I28" s="101"/>
      <c r="J28" s="101"/>
      <c r="K28" s="101"/>
      <c r="L28" s="12"/>
      <c r="M28" s="12"/>
      <c r="N28" s="12"/>
      <c r="O28" s="12"/>
      <c r="P28" s="14"/>
    </row>
    <row r="29" spans="2:21" x14ac:dyDescent="0.25">
      <c r="B29" s="13"/>
      <c r="C29" s="12"/>
      <c r="E29" s="12"/>
      <c r="F29" s="102" t="s">
        <v>23</v>
      </c>
      <c r="G29" s="103"/>
      <c r="H29" s="48">
        <v>42522</v>
      </c>
      <c r="I29" s="48">
        <v>42887</v>
      </c>
      <c r="J29" s="32" t="s">
        <v>3</v>
      </c>
      <c r="K29" s="32" t="s">
        <v>34</v>
      </c>
      <c r="L29" s="39"/>
      <c r="M29" s="39"/>
      <c r="N29" s="12"/>
      <c r="O29" s="12"/>
      <c r="P29" s="14"/>
    </row>
    <row r="30" spans="2:21" x14ac:dyDescent="0.25">
      <c r="B30" s="13"/>
      <c r="C30" s="12"/>
      <c r="E30" s="12"/>
      <c r="F30" s="41" t="s">
        <v>24</v>
      </c>
      <c r="G30" s="40"/>
      <c r="H30" s="42">
        <f>+Amazonas!H30+Loreto!H30+'San Martín'!H30+Ucayali!H30</f>
        <v>4202.168831</v>
      </c>
      <c r="I30" s="42">
        <f>+Amazonas!I30+Loreto!I30+'San Martín'!I30+Ucayali!I30</f>
        <v>4310.0861569999997</v>
      </c>
      <c r="J30" s="43">
        <f>+IFERROR(I30/H30-1,0)</f>
        <v>2.5681339884270793E-2</v>
      </c>
      <c r="K30" s="43">
        <f>+I30/I$37</f>
        <v>0.64421221227255088</v>
      </c>
      <c r="L30" s="39"/>
      <c r="M30" s="24"/>
      <c r="N30" s="12"/>
      <c r="O30" s="12"/>
      <c r="P30" s="14"/>
    </row>
    <row r="31" spans="2:21" x14ac:dyDescent="0.25">
      <c r="B31" s="13"/>
      <c r="C31" s="12"/>
      <c r="E31" s="12"/>
      <c r="F31" s="41" t="s">
        <v>25</v>
      </c>
      <c r="G31" s="40"/>
      <c r="H31" s="42">
        <f>+Amazonas!H31+Loreto!H31+'San Martín'!H31+Ucayali!H31</f>
        <v>369.57280400000002</v>
      </c>
      <c r="I31" s="42">
        <f>+Amazonas!I31+Loreto!I31+'San Martín'!I31+Ucayali!I31</f>
        <v>390.20887300000004</v>
      </c>
      <c r="J31" s="43">
        <f t="shared" ref="J31:J36" si="0">+IFERROR(I31/H31-1,0)</f>
        <v>5.5837628680058371E-2</v>
      </c>
      <c r="K31" s="43">
        <f t="shared" ref="K31:K37" si="1">+I31/I$37</f>
        <v>5.8323038604564233E-2</v>
      </c>
      <c r="L31" s="39"/>
      <c r="M31" s="24"/>
      <c r="N31" s="12"/>
      <c r="O31" s="12"/>
      <c r="P31" s="14"/>
    </row>
    <row r="32" spans="2:21" x14ac:dyDescent="0.25">
      <c r="B32" s="13"/>
      <c r="C32" s="12"/>
      <c r="E32" s="12"/>
      <c r="F32" s="41" t="s">
        <v>26</v>
      </c>
      <c r="G32" s="40"/>
      <c r="H32" s="42">
        <f>+Amazonas!H32+Loreto!H32+'San Martín'!H32+Ucayali!H32</f>
        <v>975.86553600000002</v>
      </c>
      <c r="I32" s="42">
        <f>+Amazonas!I32+Loreto!I32+'San Martín'!I32+Ucayali!I32</f>
        <v>1150.209611</v>
      </c>
      <c r="J32" s="43">
        <f t="shared" si="0"/>
        <v>0.1786558378878953</v>
      </c>
      <c r="K32" s="43">
        <f t="shared" si="1"/>
        <v>0.17191746315234047</v>
      </c>
      <c r="L32" s="39"/>
      <c r="M32" s="24"/>
      <c r="N32" s="12"/>
      <c r="O32" s="12"/>
      <c r="P32" s="14"/>
    </row>
    <row r="33" spans="2:16" x14ac:dyDescent="0.25">
      <c r="B33" s="13"/>
      <c r="C33" s="12"/>
      <c r="E33" s="12"/>
      <c r="F33" s="41" t="s">
        <v>27</v>
      </c>
      <c r="G33" s="40"/>
      <c r="H33" s="42">
        <f>+Amazonas!H33+Loreto!H33+'San Martín'!H33+Ucayali!H33</f>
        <v>9.4789699999999986</v>
      </c>
      <c r="I33" s="42">
        <f>+Amazonas!I33+Loreto!I33+'San Martín'!I33+Ucayali!I33</f>
        <v>29.249012999999998</v>
      </c>
      <c r="J33" s="43">
        <f t="shared" si="0"/>
        <v>2.0856741818995106</v>
      </c>
      <c r="K33" s="43">
        <f t="shared" si="1"/>
        <v>4.3717389131343529E-3</v>
      </c>
      <c r="L33" s="39"/>
      <c r="M33" s="24"/>
      <c r="N33" s="12"/>
      <c r="O33" s="12"/>
      <c r="P33" s="14"/>
    </row>
    <row r="34" spans="2:16" x14ac:dyDescent="0.25">
      <c r="B34" s="13"/>
      <c r="C34" s="12"/>
      <c r="E34" s="12"/>
      <c r="F34" s="41" t="s">
        <v>28</v>
      </c>
      <c r="G34" s="40"/>
      <c r="H34" s="42">
        <f>+Amazonas!H34+Loreto!H34+'San Martín'!H34+Ucayali!H34</f>
        <v>35.063040000000001</v>
      </c>
      <c r="I34" s="42">
        <f>+Amazonas!I34+Loreto!I34+'San Martín'!I34+Ucayali!I34</f>
        <v>28.289563000000001</v>
      </c>
      <c r="J34" s="43">
        <f t="shared" si="0"/>
        <v>-0.19317996956339212</v>
      </c>
      <c r="K34" s="43">
        <f t="shared" si="1"/>
        <v>4.2283335647143316E-3</v>
      </c>
      <c r="L34" s="39"/>
      <c r="M34" s="24"/>
      <c r="N34" s="12"/>
      <c r="O34" s="12"/>
      <c r="P34" s="14"/>
    </row>
    <row r="35" spans="2:16" x14ac:dyDescent="0.25">
      <c r="B35" s="13"/>
      <c r="C35" s="12"/>
      <c r="E35" s="12"/>
      <c r="F35" s="41" t="s">
        <v>32</v>
      </c>
      <c r="G35" s="40"/>
      <c r="H35" s="42">
        <f>+Amazonas!H35+Loreto!H35+'San Martín'!H35+Ucayali!H35</f>
        <v>266.75210000000004</v>
      </c>
      <c r="I35" s="42">
        <f>+Amazonas!I35+Loreto!I35+'San Martín'!I35+Ucayali!I35</f>
        <v>223.56416899999999</v>
      </c>
      <c r="J35" s="43">
        <f t="shared" si="0"/>
        <v>-0.16190287161750572</v>
      </c>
      <c r="K35" s="43">
        <f t="shared" si="1"/>
        <v>3.341528745601928E-2</v>
      </c>
      <c r="L35" s="39"/>
      <c r="M35" s="24"/>
      <c r="N35" s="12"/>
      <c r="O35" s="12"/>
      <c r="P35" s="14"/>
    </row>
    <row r="36" spans="2:16" x14ac:dyDescent="0.25">
      <c r="B36" s="13"/>
      <c r="C36" s="12"/>
      <c r="E36" s="12"/>
      <c r="F36" s="41" t="s">
        <v>33</v>
      </c>
      <c r="G36" s="40"/>
      <c r="H36" s="42">
        <f>+Amazonas!H36+Loreto!H36+'San Martín'!H36+Ucayali!H36</f>
        <v>467.54914385999996</v>
      </c>
      <c r="I36" s="42">
        <f>+Amazonas!I36+Loreto!I36+'San Martín'!I36+Ucayali!I36</f>
        <v>558.86832199000094</v>
      </c>
      <c r="J36" s="43">
        <f t="shared" si="0"/>
        <v>0.19531460880472706</v>
      </c>
      <c r="K36" s="43">
        <f t="shared" si="1"/>
        <v>8.3531926036676404E-2</v>
      </c>
      <c r="L36" s="39"/>
      <c r="M36" s="24"/>
      <c r="N36" s="12"/>
      <c r="O36" s="12"/>
      <c r="P36" s="14"/>
    </row>
    <row r="37" spans="2:16" x14ac:dyDescent="0.25">
      <c r="B37" s="13"/>
      <c r="C37" s="12"/>
      <c r="E37" s="12"/>
      <c r="F37" s="44"/>
      <c r="G37" s="38" t="s">
        <v>1</v>
      </c>
      <c r="H37" s="45">
        <f>+Amazonas!H37+Loreto!H37+'San Martín'!H37+Ucayali!H37</f>
        <v>6326.4504248600006</v>
      </c>
      <c r="I37" s="45">
        <f>+Amazonas!I37+Loreto!I37+'San Martín'!I37+Ucayali!I37</f>
        <v>6690.475707990001</v>
      </c>
      <c r="J37" s="46">
        <f>+IFERROR(I37/H37-1,0)</f>
        <v>5.7540209546185661E-2</v>
      </c>
      <c r="K37" s="46">
        <f t="shared" si="1"/>
        <v>1</v>
      </c>
      <c r="L37" s="39"/>
      <c r="M37" s="24"/>
      <c r="N37" s="65">
        <v>76266.600000000006</v>
      </c>
      <c r="O37" s="24">
        <f>+I37/N37</f>
        <v>8.7724845581027611E-2</v>
      </c>
      <c r="P37" s="14"/>
    </row>
    <row r="38" spans="2:16" x14ac:dyDescent="0.25">
      <c r="B38" s="13"/>
      <c r="C38" s="12"/>
      <c r="E38" s="12"/>
      <c r="F38" s="104" t="s">
        <v>29</v>
      </c>
      <c r="G38" s="104"/>
      <c r="H38" s="104"/>
      <c r="I38" s="104"/>
      <c r="J38" s="104"/>
      <c r="K38" s="104"/>
      <c r="L38" s="39"/>
      <c r="M38" s="39"/>
      <c r="N38" s="12"/>
      <c r="O38" s="12"/>
      <c r="P38" s="14"/>
    </row>
    <row r="39" spans="2:16" x14ac:dyDescent="0.25">
      <c r="B39" s="13"/>
      <c r="C39" s="12"/>
      <c r="E39" s="12"/>
      <c r="F39" s="47" t="s">
        <v>30</v>
      </c>
      <c r="G39" s="39"/>
      <c r="H39" s="39"/>
      <c r="I39" s="39"/>
      <c r="J39" s="39"/>
      <c r="K39" s="66"/>
      <c r="L39" s="39"/>
      <c r="M39" s="39"/>
      <c r="N39" s="12"/>
      <c r="O39" s="12"/>
      <c r="P39" s="14"/>
    </row>
    <row r="40" spans="2:16" x14ac:dyDescent="0.25">
      <c r="B40" s="13"/>
      <c r="C40" s="12"/>
      <c r="E40" s="12"/>
      <c r="F40" s="47" t="s">
        <v>31</v>
      </c>
      <c r="G40" s="39"/>
      <c r="H40" s="39"/>
      <c r="I40" s="39"/>
      <c r="J40" s="39"/>
      <c r="K40" s="39"/>
      <c r="L40" s="39"/>
      <c r="M40" s="39"/>
      <c r="N40" s="12"/>
      <c r="O40" s="12"/>
      <c r="P40" s="14"/>
    </row>
    <row r="41" spans="2:16" x14ac:dyDescent="0.25">
      <c r="B41" s="13"/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20" t="s">
        <v>46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94" t="s">
        <v>47</v>
      </c>
      <c r="E46" s="94"/>
      <c r="F46" s="94"/>
      <c r="G46" s="94"/>
      <c r="H46" s="94"/>
      <c r="I46" s="94"/>
      <c r="J46" s="94"/>
      <c r="K46" s="94"/>
      <c r="L46" s="12"/>
      <c r="M46" s="12"/>
      <c r="N46" s="12"/>
      <c r="O46" s="12"/>
      <c r="P46" s="14"/>
    </row>
    <row r="47" spans="2:16" x14ac:dyDescent="0.25">
      <c r="B47" s="13"/>
      <c r="C47" s="12"/>
      <c r="D47" s="98" t="s">
        <v>48</v>
      </c>
      <c r="E47" s="98"/>
      <c r="F47" s="98"/>
      <c r="G47" s="98"/>
      <c r="H47" s="98"/>
      <c r="I47" s="98"/>
      <c r="J47" s="98"/>
      <c r="K47" s="98"/>
      <c r="L47" s="12"/>
      <c r="M47" s="12"/>
      <c r="N47" s="12"/>
      <c r="O47" s="12"/>
      <c r="P47" s="14"/>
    </row>
    <row r="48" spans="2:16" ht="48" x14ac:dyDescent="0.25">
      <c r="B48" s="13"/>
      <c r="C48" s="12"/>
      <c r="D48" s="96" t="s">
        <v>45</v>
      </c>
      <c r="E48" s="96"/>
      <c r="F48" s="54" t="s">
        <v>24</v>
      </c>
      <c r="G48" s="54" t="s">
        <v>26</v>
      </c>
      <c r="H48" s="54" t="s">
        <v>27</v>
      </c>
      <c r="I48" s="54" t="s">
        <v>28</v>
      </c>
      <c r="J48" s="54" t="s">
        <v>25</v>
      </c>
      <c r="K48" s="54" t="s">
        <v>37</v>
      </c>
      <c r="M48" s="54" t="s">
        <v>37</v>
      </c>
      <c r="N48" s="12"/>
      <c r="O48" s="12"/>
      <c r="P48" s="14"/>
    </row>
    <row r="49" spans="2:16" x14ac:dyDescent="0.25">
      <c r="B49" s="13"/>
      <c r="C49" s="12"/>
      <c r="D49" s="90" t="s">
        <v>38</v>
      </c>
      <c r="E49" s="90"/>
      <c r="F49" s="52">
        <f>+Amazonas!F49+Loreto!F49+'San Martín'!F49+Ucayali!F49</f>
        <v>0.13016966999999999</v>
      </c>
      <c r="G49" s="52">
        <f>+Amazonas!G49+Loreto!G49+'San Martín'!G49+Ucayali!G49</f>
        <v>10.097420509999999</v>
      </c>
      <c r="H49" s="52">
        <f>+Amazonas!H49+Loreto!H49+'San Martín'!H49+Ucayali!H49</f>
        <v>0</v>
      </c>
      <c r="I49" s="52">
        <f>+Amazonas!I49+Loreto!I49+'San Martín'!I49+Ucayali!I49</f>
        <v>0</v>
      </c>
      <c r="J49" s="52">
        <f>+Amazonas!J49+Loreto!J49+'San Martín'!J49+Ucayali!J49</f>
        <v>0</v>
      </c>
      <c r="K49" s="55">
        <f>+Amazonas!K49+Loreto!K49+'San Martín'!K49+Ucayali!K49</f>
        <v>10.227590179999998</v>
      </c>
      <c r="M49" s="53">
        <f>+K49/K$56</f>
        <v>1.7863842870097029E-3</v>
      </c>
      <c r="N49" s="12"/>
      <c r="O49" s="12"/>
      <c r="P49" s="14"/>
    </row>
    <row r="50" spans="2:16" x14ac:dyDescent="0.25">
      <c r="B50" s="50"/>
      <c r="C50" s="49"/>
      <c r="D50" s="90" t="s">
        <v>39</v>
      </c>
      <c r="E50" s="90"/>
      <c r="F50" s="52">
        <f>+Amazonas!F50+Loreto!F50+'San Martín'!F50+Ucayali!F50</f>
        <v>273.56768712999997</v>
      </c>
      <c r="G50" s="52">
        <f>+Amazonas!G50+Loreto!G50+'San Martín'!G50+Ucayali!G50</f>
        <v>31.40216156</v>
      </c>
      <c r="H50" s="52">
        <f>+Amazonas!H50+Loreto!H50+'San Martín'!H50+Ucayali!H50</f>
        <v>0</v>
      </c>
      <c r="I50" s="52">
        <f>+Amazonas!I50+Loreto!I50+'San Martín'!I50+Ucayali!I50</f>
        <v>0</v>
      </c>
      <c r="J50" s="52">
        <f>+Amazonas!J50+Loreto!J50+'San Martín'!J50+Ucayali!J50</f>
        <v>0</v>
      </c>
      <c r="K50" s="55">
        <f>+Amazonas!K50+Loreto!K50+'San Martín'!K50+Ucayali!K50</f>
        <v>304.96984868999999</v>
      </c>
      <c r="M50" s="53">
        <f t="shared" ref="M50:M56" si="2">+K50/K$56</f>
        <v>5.3267029292675738E-2</v>
      </c>
      <c r="N50" s="49"/>
      <c r="O50" s="49"/>
      <c r="P50" s="51"/>
    </row>
    <row r="51" spans="2:16" x14ac:dyDescent="0.25">
      <c r="B51" s="13"/>
      <c r="D51" s="90" t="s">
        <v>40</v>
      </c>
      <c r="E51" s="90"/>
      <c r="F51" s="52">
        <f>+Amazonas!F51+Loreto!F51+'San Martín'!F51+Ucayali!F51</f>
        <v>1382.9628993999997</v>
      </c>
      <c r="G51" s="52">
        <f>+Amazonas!G51+Loreto!G51+'San Martín'!G51+Ucayali!G51</f>
        <v>160.70285234000002</v>
      </c>
      <c r="H51" s="52">
        <f>+Amazonas!H51+Loreto!H51+'San Martín'!H51+Ucayali!H51</f>
        <v>2.8191000000000002E-3</v>
      </c>
      <c r="I51" s="52">
        <f>+Amazonas!I51+Loreto!I51+'San Martín'!I51+Ucayali!I51</f>
        <v>8.4000600000000009E-3</v>
      </c>
      <c r="J51" s="52">
        <f>+Amazonas!J51+Loreto!J51+'San Martín'!J51+Ucayali!J51</f>
        <v>3.32982793</v>
      </c>
      <c r="K51" s="55">
        <f>+Amazonas!K51+Loreto!K51+'San Martín'!K51+Ucayali!K51</f>
        <v>1547.0067988299998</v>
      </c>
      <c r="M51" s="53">
        <f t="shared" si="2"/>
        <v>0.27020525741549534</v>
      </c>
      <c r="P51" s="14"/>
    </row>
    <row r="52" spans="2:16" x14ac:dyDescent="0.25">
      <c r="B52" s="13"/>
      <c r="D52" s="90" t="s">
        <v>41</v>
      </c>
      <c r="E52" s="90"/>
      <c r="F52" s="52">
        <f>+Amazonas!F52+Loreto!F52+'San Martín'!F52+Ucayali!F52</f>
        <v>746.07378096999992</v>
      </c>
      <c r="G52" s="52">
        <f>+Amazonas!G52+Loreto!G52+'San Martín'!G52+Ucayali!G52</f>
        <v>490.98642561999998</v>
      </c>
      <c r="H52" s="52">
        <f>+Amazonas!H52+Loreto!H52+'San Martín'!H52+Ucayali!H52</f>
        <v>2.7829764900000002</v>
      </c>
      <c r="I52" s="52">
        <f>+Amazonas!I52+Loreto!I52+'San Martín'!I52+Ucayali!I52</f>
        <v>6.9139533699999998</v>
      </c>
      <c r="J52" s="52">
        <f>+Amazonas!J52+Loreto!J52+'San Martín'!J52+Ucayali!J52</f>
        <v>88.455288929999995</v>
      </c>
      <c r="K52" s="55">
        <f>+Amazonas!K52+Loreto!K52+'San Martín'!K52+Ucayali!K52</f>
        <v>1335.21242538</v>
      </c>
      <c r="M52" s="53">
        <f t="shared" si="2"/>
        <v>0.23321256078320377</v>
      </c>
      <c r="P52" s="14"/>
    </row>
    <row r="53" spans="2:16" x14ac:dyDescent="0.25">
      <c r="B53" s="13"/>
      <c r="D53" s="90" t="s">
        <v>42</v>
      </c>
      <c r="E53" s="90"/>
      <c r="F53" s="52">
        <f>+Amazonas!F53+Loreto!F53+'San Martín'!F53+Ucayali!F53</f>
        <v>130.59990382000001</v>
      </c>
      <c r="G53" s="52">
        <f>+Amazonas!G53+Loreto!G53+'San Martín'!G53+Ucayali!G53</f>
        <v>247.53523570999999</v>
      </c>
      <c r="H53" s="52">
        <f>+Amazonas!H53+Loreto!H53+'San Martín'!H53+Ucayali!H53</f>
        <v>7.3933379399999994</v>
      </c>
      <c r="I53" s="52">
        <f>+Amazonas!I53+Loreto!I53+'San Martín'!I53+Ucayali!I53</f>
        <v>14.968954010000001</v>
      </c>
      <c r="J53" s="52">
        <f>+Amazonas!J53+Loreto!J53+'San Martín'!J53+Ucayali!J53</f>
        <v>78.763548960000008</v>
      </c>
      <c r="K53" s="55">
        <f>+Amazonas!K53+Loreto!K53+'San Martín'!K53+Ucayali!K53</f>
        <v>479.26098044000003</v>
      </c>
      <c r="M53" s="53">
        <f t="shared" si="2"/>
        <v>8.3709287306903093E-2</v>
      </c>
      <c r="P53" s="14"/>
    </row>
    <row r="54" spans="2:16" x14ac:dyDescent="0.25">
      <c r="B54" s="13"/>
      <c r="D54" s="90" t="s">
        <v>43</v>
      </c>
      <c r="E54" s="90"/>
      <c r="F54" s="52">
        <f>+Amazonas!F54+Loreto!F54+'San Martín'!F54+Ucayali!F54</f>
        <v>1192.4165470100002</v>
      </c>
      <c r="G54" s="52">
        <f>+Amazonas!G54+Loreto!G54+'San Martín'!G54+Ucayali!G54</f>
        <v>154.13467060000002</v>
      </c>
      <c r="H54" s="52">
        <f>+Amazonas!H54+Loreto!H54+'San Martín'!H54+Ucayali!H54</f>
        <v>1.6015927699999999</v>
      </c>
      <c r="I54" s="52">
        <f>+Amazonas!I54+Loreto!I54+'San Martín'!I54+Ucayali!I54</f>
        <v>23.694080530000001</v>
      </c>
      <c r="J54" s="52">
        <f>+Amazonas!J54+Loreto!J54+'San Martín'!J54+Ucayali!J54</f>
        <v>233.97688374000001</v>
      </c>
      <c r="K54" s="55">
        <f>+Amazonas!K54+Loreto!K54+'San Martín'!K54+Ucayali!K54</f>
        <v>1605.8237746499999</v>
      </c>
      <c r="M54" s="53">
        <f t="shared" si="2"/>
        <v>0.28047842240989856</v>
      </c>
      <c r="P54" s="14"/>
    </row>
    <row r="55" spans="2:16" x14ac:dyDescent="0.25">
      <c r="B55" s="13"/>
      <c r="D55" s="90" t="s">
        <v>44</v>
      </c>
      <c r="E55" s="90"/>
      <c r="F55" s="52">
        <f>+Amazonas!F55+Loreto!F55+'San Martín'!F55+Ucayali!F55</f>
        <v>388.21606746000003</v>
      </c>
      <c r="G55" s="52">
        <f>+Amazonas!G55+Loreto!G55+'San Martín'!G55+Ucayali!G55</f>
        <v>54.500739720000006</v>
      </c>
      <c r="H55" s="52">
        <f>+Amazonas!H55+Loreto!H55+'San Martín'!H55+Ucayali!H55</f>
        <v>0</v>
      </c>
      <c r="I55" s="52">
        <f>+Amazonas!I55+Loreto!I55+'San Martín'!I55+Ucayali!I55</f>
        <v>0</v>
      </c>
      <c r="J55" s="52">
        <f>+Amazonas!J55+Loreto!J55+'San Martín'!J55+Ucayali!J55</f>
        <v>8.413785E-2</v>
      </c>
      <c r="K55" s="55">
        <f>+Amazonas!K55+Loreto!K55+'San Martín'!K55+Ucayali!K55</f>
        <v>442.80094503000009</v>
      </c>
      <c r="M55" s="53">
        <f t="shared" si="2"/>
        <v>7.7341058504813834E-2</v>
      </c>
      <c r="P55" s="14"/>
    </row>
    <row r="56" spans="2:16" x14ac:dyDescent="0.25">
      <c r="B56" s="13"/>
      <c r="D56" s="90" t="s">
        <v>37</v>
      </c>
      <c r="E56" s="90"/>
      <c r="F56" s="55">
        <f>+Amazonas!F56+Loreto!F56+'San Martín'!F56+Ucayali!F56</f>
        <v>4113.9670554599998</v>
      </c>
      <c r="G56" s="55">
        <f>+Amazonas!G56+Loreto!G56+'San Martín'!G56+Ucayali!G56</f>
        <v>1149.3595060599998</v>
      </c>
      <c r="H56" s="55">
        <f>+Amazonas!H56+Loreto!H56+'San Martín'!H56+Ucayali!H56</f>
        <v>11.7807263</v>
      </c>
      <c r="I56" s="55">
        <f>+Amazonas!I56+Loreto!I56+'San Martín'!I56+Ucayali!I56</f>
        <v>45.585387970000006</v>
      </c>
      <c r="J56" s="55">
        <f>+Amazonas!J56+Loreto!J56+'San Martín'!J56+Ucayali!J56</f>
        <v>404.60968740999999</v>
      </c>
      <c r="K56" s="55">
        <f>+Amazonas!K56+Loreto!K56+'San Martín'!K56+Ucayali!K56</f>
        <v>5725.3023631999995</v>
      </c>
      <c r="M56" s="53">
        <f t="shared" si="2"/>
        <v>1</v>
      </c>
      <c r="P56" s="14"/>
    </row>
    <row r="57" spans="2:16" x14ac:dyDescent="0.25">
      <c r="B57" s="13"/>
      <c r="E57" s="12"/>
      <c r="F57" s="25"/>
      <c r="G57" s="12"/>
      <c r="H57" s="12"/>
      <c r="P57" s="14"/>
    </row>
    <row r="58" spans="2:16" x14ac:dyDescent="0.25">
      <c r="B58" s="13"/>
      <c r="E58" s="12"/>
      <c r="F58" s="25"/>
      <c r="G58" s="12"/>
      <c r="H58" s="12"/>
      <c r="P58" s="14"/>
    </row>
    <row r="59" spans="2:16" x14ac:dyDescent="0.25">
      <c r="B59" s="13"/>
      <c r="D59" s="90" t="s">
        <v>38</v>
      </c>
      <c r="E59" s="90"/>
      <c r="F59" s="53">
        <f>IFERROR(F49/$K49,0)</f>
        <v>1.2727306013350646E-2</v>
      </c>
      <c r="G59" s="53">
        <f t="shared" ref="G59:J59" si="3">IFERROR(G49/$K49,0)</f>
        <v>0.98727269398664941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5">
        <f>SUM(F59:J59)</f>
        <v>1</v>
      </c>
      <c r="P59" s="14"/>
    </row>
    <row r="60" spans="2:16" x14ac:dyDescent="0.25">
      <c r="B60" s="13"/>
      <c r="D60" s="90" t="s">
        <v>39</v>
      </c>
      <c r="E60" s="90"/>
      <c r="F60" s="53">
        <f t="shared" ref="F60:J66" si="4">IFERROR(F50/$K50,0)</f>
        <v>0.89703191415515926</v>
      </c>
      <c r="G60" s="53">
        <f t="shared" si="4"/>
        <v>0.1029680858448407</v>
      </c>
      <c r="H60" s="53">
        <f t="shared" si="4"/>
        <v>0</v>
      </c>
      <c r="I60" s="53">
        <f t="shared" si="4"/>
        <v>0</v>
      </c>
      <c r="J60" s="53">
        <f t="shared" si="4"/>
        <v>0</v>
      </c>
      <c r="K60" s="55">
        <f t="shared" ref="K60:K65" si="5">SUM(F60:J60)</f>
        <v>1</v>
      </c>
      <c r="P60" s="14"/>
    </row>
    <row r="61" spans="2:16" x14ac:dyDescent="0.25">
      <c r="B61" s="13"/>
      <c r="D61" s="90" t="s">
        <v>40</v>
      </c>
      <c r="E61" s="90"/>
      <c r="F61" s="53">
        <f t="shared" si="4"/>
        <v>0.89396045346790565</v>
      </c>
      <c r="G61" s="53">
        <f t="shared" si="4"/>
        <v>0.10387986171847434</v>
      </c>
      <c r="H61" s="53">
        <f t="shared" si="4"/>
        <v>1.8222932194817008E-6</v>
      </c>
      <c r="I61" s="53">
        <f t="shared" si="4"/>
        <v>5.4298791746441977E-6</v>
      </c>
      <c r="J61" s="53">
        <f t="shared" si="4"/>
        <v>2.1524326412258477E-3</v>
      </c>
      <c r="K61" s="56">
        <f t="shared" si="5"/>
        <v>0.99999999999999989</v>
      </c>
      <c r="P61" s="14"/>
    </row>
    <row r="62" spans="2:16" x14ac:dyDescent="0.25">
      <c r="B62" s="13"/>
      <c r="D62" s="90" t="s">
        <v>41</v>
      </c>
      <c r="E62" s="90"/>
      <c r="F62" s="53">
        <f t="shared" si="4"/>
        <v>0.55876785355533831</v>
      </c>
      <c r="G62" s="53">
        <f t="shared" si="4"/>
        <v>0.3677215821896398</v>
      </c>
      <c r="H62" s="53">
        <f t="shared" si="4"/>
        <v>2.0842949309792173E-3</v>
      </c>
      <c r="I62" s="53">
        <f t="shared" si="4"/>
        <v>5.178167337704557E-3</v>
      </c>
      <c r="J62" s="53">
        <f t="shared" si="4"/>
        <v>6.6248101986338029E-2</v>
      </c>
      <c r="K62" s="56">
        <f t="shared" si="5"/>
        <v>0.99999999999999989</v>
      </c>
      <c r="P62" s="14"/>
    </row>
    <row r="63" spans="2:16" x14ac:dyDescent="0.25">
      <c r="B63" s="13"/>
      <c r="D63" s="90" t="s">
        <v>42</v>
      </c>
      <c r="E63" s="90"/>
      <c r="F63" s="53">
        <f t="shared" si="4"/>
        <v>0.27250268465440025</v>
      </c>
      <c r="G63" s="53">
        <f t="shared" si="4"/>
        <v>0.51649361373576208</v>
      </c>
      <c r="H63" s="53">
        <f t="shared" si="4"/>
        <v>1.5426538445112561E-2</v>
      </c>
      <c r="I63" s="53">
        <f t="shared" si="4"/>
        <v>3.1233408562193608E-2</v>
      </c>
      <c r="J63" s="53">
        <f t="shared" si="4"/>
        <v>0.16434375460253148</v>
      </c>
      <c r="K63" s="56">
        <f t="shared" si="5"/>
        <v>1</v>
      </c>
      <c r="P63" s="14"/>
    </row>
    <row r="64" spans="2:16" x14ac:dyDescent="0.25">
      <c r="B64" s="13"/>
      <c r="D64" s="90" t="s">
        <v>43</v>
      </c>
      <c r="E64" s="90"/>
      <c r="F64" s="53">
        <f t="shared" si="4"/>
        <v>0.74255753703104521</v>
      </c>
      <c r="G64" s="53">
        <f t="shared" si="4"/>
        <v>9.5984797979214567E-2</v>
      </c>
      <c r="H64" s="53">
        <f t="shared" si="4"/>
        <v>9.9736521234970363E-4</v>
      </c>
      <c r="I64" s="53">
        <f t="shared" si="4"/>
        <v>1.4755093867734201E-2</v>
      </c>
      <c r="J64" s="53">
        <f t="shared" si="4"/>
        <v>0.14570520590965647</v>
      </c>
      <c r="K64" s="56">
        <f t="shared" si="5"/>
        <v>1.0000000000000002</v>
      </c>
      <c r="P64" s="14"/>
    </row>
    <row r="65" spans="2:23" x14ac:dyDescent="0.25">
      <c r="B65" s="13"/>
      <c r="D65" s="90" t="s">
        <v>44</v>
      </c>
      <c r="E65" s="90"/>
      <c r="F65" s="53">
        <f t="shared" si="4"/>
        <v>0.87672818185538903</v>
      </c>
      <c r="G65" s="53">
        <f t="shared" si="4"/>
        <v>0.12308180533875676</v>
      </c>
      <c r="H65" s="53">
        <f t="shared" si="4"/>
        <v>0</v>
      </c>
      <c r="I65" s="53">
        <f t="shared" si="4"/>
        <v>0</v>
      </c>
      <c r="J65" s="53">
        <f t="shared" si="4"/>
        <v>1.9001280585410584E-4</v>
      </c>
      <c r="K65" s="56">
        <f t="shared" si="5"/>
        <v>0.99999999999999989</v>
      </c>
      <c r="P65" s="14"/>
    </row>
    <row r="66" spans="2:23" x14ac:dyDescent="0.25">
      <c r="B66" s="13"/>
      <c r="D66" s="90" t="s">
        <v>37</v>
      </c>
      <c r="E66" s="90"/>
      <c r="F66" s="53">
        <f t="shared" si="4"/>
        <v>0.71855891522917081</v>
      </c>
      <c r="G66" s="53">
        <f t="shared" si="4"/>
        <v>0.20075088321057635</v>
      </c>
      <c r="H66" s="53">
        <f t="shared" si="4"/>
        <v>2.0576601116688428E-3</v>
      </c>
      <c r="I66" s="53">
        <f t="shared" si="4"/>
        <v>7.9620926683287539E-3</v>
      </c>
      <c r="J66" s="53">
        <f t="shared" si="4"/>
        <v>7.067044878025526E-2</v>
      </c>
      <c r="K66" s="53">
        <f t="shared" ref="K66" si="6">+K56/$K56</f>
        <v>1</v>
      </c>
      <c r="P66" s="14"/>
    </row>
    <row r="67" spans="2:23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23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23" x14ac:dyDescent="0.25">
      <c r="B69" s="13"/>
      <c r="C69" s="12"/>
      <c r="D69" s="94" t="s">
        <v>50</v>
      </c>
      <c r="E69" s="94"/>
      <c r="F69" s="94"/>
      <c r="G69" s="94"/>
      <c r="H69" s="94"/>
      <c r="I69" s="94"/>
      <c r="J69" s="94"/>
      <c r="K69" s="94"/>
      <c r="L69" s="94"/>
      <c r="M69" s="94"/>
      <c r="N69" s="12"/>
      <c r="O69" s="12"/>
      <c r="P69" s="14"/>
    </row>
    <row r="70" spans="2:23" x14ac:dyDescent="0.25">
      <c r="B70" s="13"/>
      <c r="C70" s="12"/>
      <c r="D70" s="95" t="s">
        <v>49</v>
      </c>
      <c r="E70" s="95"/>
      <c r="F70" s="95"/>
      <c r="G70" s="95"/>
      <c r="H70" s="95"/>
      <c r="I70" s="95"/>
      <c r="J70" s="95"/>
      <c r="K70" s="95"/>
      <c r="L70" s="95"/>
      <c r="M70" s="95"/>
      <c r="N70" s="12"/>
      <c r="O70" s="12"/>
      <c r="P70" s="14"/>
    </row>
    <row r="71" spans="2:23" x14ac:dyDescent="0.25">
      <c r="B71" s="13"/>
      <c r="C71" s="12"/>
      <c r="D71" s="96"/>
      <c r="E71" s="96"/>
      <c r="F71" s="57">
        <v>2012</v>
      </c>
      <c r="G71" s="57">
        <v>2013</v>
      </c>
      <c r="H71" s="57">
        <v>2014</v>
      </c>
      <c r="I71" s="57">
        <v>2015</v>
      </c>
      <c r="J71" s="57">
        <v>2016</v>
      </c>
      <c r="K71" s="57">
        <v>2017</v>
      </c>
      <c r="L71" s="60" t="s">
        <v>60</v>
      </c>
      <c r="M71" s="59" t="s">
        <v>61</v>
      </c>
      <c r="N71" s="12"/>
      <c r="O71" s="12"/>
      <c r="P71" s="14"/>
    </row>
    <row r="72" spans="2:23" x14ac:dyDescent="0.25">
      <c r="B72" s="13"/>
      <c r="C72" s="12"/>
      <c r="D72" s="97" t="s">
        <v>38</v>
      </c>
      <c r="E72" s="97"/>
      <c r="F72" s="52">
        <f>+Amazonas!F72+Loreto!F72+'San Martín'!F72+Ucayali!F72</f>
        <v>48.83586591000001</v>
      </c>
      <c r="G72" s="52">
        <f>+Amazonas!G72+Loreto!G72+'San Martín'!G72+Ucayali!G72</f>
        <v>35.603152980000004</v>
      </c>
      <c r="H72" s="52">
        <f>+Amazonas!H72+Loreto!H72+'San Martín'!H72+Ucayali!H72</f>
        <v>47.309590270000001</v>
      </c>
      <c r="I72" s="52">
        <f>+Amazonas!I72+Loreto!I72+'San Martín'!I72+Ucayali!I72</f>
        <v>114.46423624999998</v>
      </c>
      <c r="J72" s="52">
        <f>+Amazonas!J72+Loreto!J72+'San Martín'!J72+Ucayali!J72</f>
        <v>54.944800000000001</v>
      </c>
      <c r="K72" s="52">
        <f>+Amazonas!K72+Loreto!K72+'San Martín'!K72+Ucayali!K72</f>
        <v>10.227590179999998</v>
      </c>
      <c r="L72" s="61">
        <f>+IFERROR(K72/J72-1,0)</f>
        <v>-0.81385699502045694</v>
      </c>
      <c r="M72" s="58">
        <f>+K72-J72</f>
        <v>-44.717209820000001</v>
      </c>
      <c r="N72" s="12"/>
      <c r="O72" s="12"/>
      <c r="P72" s="14"/>
      <c r="S72" s="74"/>
      <c r="T72" s="74"/>
      <c r="U72" s="74"/>
      <c r="V72" s="74"/>
      <c r="W72" s="74"/>
    </row>
    <row r="73" spans="2:23" x14ac:dyDescent="0.25">
      <c r="B73" s="13"/>
      <c r="C73" s="12"/>
      <c r="D73" s="90" t="s">
        <v>39</v>
      </c>
      <c r="E73" s="90"/>
      <c r="F73" s="52">
        <f>+Amazonas!F73+Loreto!F73+'San Martín'!F73+Ucayali!F73</f>
        <v>236.18642589999999</v>
      </c>
      <c r="G73" s="52">
        <f>+Amazonas!G73+Loreto!G73+'San Martín'!G73+Ucayali!G73</f>
        <v>237.26455906999999</v>
      </c>
      <c r="H73" s="52">
        <f>+Amazonas!H73+Loreto!H73+'San Martín'!H73+Ucayali!H73</f>
        <v>236.00417176999997</v>
      </c>
      <c r="I73" s="52">
        <f>+Amazonas!I73+Loreto!I73+'San Martín'!I73+Ucayali!I73</f>
        <v>324.64315089000002</v>
      </c>
      <c r="J73" s="52">
        <f>+Amazonas!J73+Loreto!J73+'San Martín'!J73+Ucayali!J73</f>
        <v>264.23415999999997</v>
      </c>
      <c r="K73" s="52">
        <f>+Amazonas!K73+Loreto!K73+'San Martín'!K73+Ucayali!K73</f>
        <v>304.96984868999999</v>
      </c>
      <c r="L73" s="61">
        <f t="shared" ref="L73:L79" si="7">+IFERROR(K73/J73-1,0)</f>
        <v>0.1541651113164173</v>
      </c>
      <c r="M73" s="58">
        <f t="shared" ref="M73:M79" si="8">+K73-J73</f>
        <v>40.735688690000018</v>
      </c>
      <c r="N73" s="12"/>
      <c r="O73" s="12"/>
      <c r="P73" s="14"/>
      <c r="S73" s="74">
        <v>364.9</v>
      </c>
      <c r="T73" s="74">
        <v>420</v>
      </c>
      <c r="U73" s="75">
        <f>+T73/S73-1</f>
        <v>0.15100027404768435</v>
      </c>
      <c r="V73" s="75">
        <f>+T73/$T$77</f>
        <v>7.3358601296001968E-2</v>
      </c>
      <c r="W73" s="74"/>
    </row>
    <row r="74" spans="2:23" x14ac:dyDescent="0.25">
      <c r="B74" s="13"/>
      <c r="C74" s="12"/>
      <c r="D74" s="90" t="s">
        <v>40</v>
      </c>
      <c r="E74" s="90"/>
      <c r="F74" s="52">
        <f>+Amazonas!F74+Loreto!F74+'San Martín'!F74+Ucayali!F74</f>
        <v>1011.6004156399999</v>
      </c>
      <c r="G74" s="52">
        <f>+Amazonas!G74+Loreto!G74+'San Martín'!G74+Ucayali!G74</f>
        <v>1248.45202522</v>
      </c>
      <c r="H74" s="52">
        <f>+Amazonas!H74+Loreto!H74+'San Martín'!H74+Ucayali!H74</f>
        <v>1382.6966269699997</v>
      </c>
      <c r="I74" s="52">
        <f>+Amazonas!I74+Loreto!I74+'San Martín'!I74+Ucayali!I74</f>
        <v>1483.8070297600002</v>
      </c>
      <c r="J74" s="52">
        <f>+Amazonas!J74+Loreto!J74+'San Martín'!J74+Ucayali!J74</f>
        <v>1550.9446499999999</v>
      </c>
      <c r="K74" s="73">
        <f>+Amazonas!K74+Loreto!K74+'San Martín'!K74+Ucayali!K74</f>
        <v>1547.0067988299998</v>
      </c>
      <c r="L74" s="61">
        <f t="shared" si="7"/>
        <v>-2.5390017432279643E-3</v>
      </c>
      <c r="M74" s="58">
        <f t="shared" si="8"/>
        <v>-3.9378511700001582</v>
      </c>
      <c r="N74" s="12"/>
      <c r="O74" s="12"/>
      <c r="P74" s="14"/>
      <c r="S74" s="76">
        <v>1823.3</v>
      </c>
      <c r="T74" s="76">
        <v>1715.1</v>
      </c>
      <c r="U74" s="75">
        <f t="shared" ref="U74:U77" si="9">+T74/S74-1</f>
        <v>-5.9342949596884798E-2</v>
      </c>
      <c r="V74" s="75">
        <f t="shared" ref="V74:V77" si="10">+T74/$T$77</f>
        <v>0.29956508829231659</v>
      </c>
      <c r="W74" s="74"/>
    </row>
    <row r="75" spans="2:23" x14ac:dyDescent="0.25">
      <c r="B75" s="13"/>
      <c r="C75" s="12"/>
      <c r="D75" s="90" t="s">
        <v>41</v>
      </c>
      <c r="E75" s="90"/>
      <c r="F75" s="52">
        <f>+Amazonas!F75+Loreto!F75+'San Martín'!F75+Ucayali!F75</f>
        <v>1043.13239288</v>
      </c>
      <c r="G75" s="52">
        <f>+Amazonas!G75+Loreto!G75+'San Martín'!G75+Ucayali!G75</f>
        <v>1148.93905885</v>
      </c>
      <c r="H75" s="52">
        <f>+Amazonas!H75+Loreto!H75+'San Martín'!H75+Ucayali!H75</f>
        <v>1033.76960577</v>
      </c>
      <c r="I75" s="52">
        <f>+Amazonas!I75+Loreto!I75+'San Martín'!I75+Ucayali!I75</f>
        <v>1097.0876917400001</v>
      </c>
      <c r="J75" s="52">
        <f>+Amazonas!J75+Loreto!J75+'San Martín'!J75+Ucayali!J75</f>
        <v>1284.2284999999999</v>
      </c>
      <c r="K75" s="73">
        <f>+Amazonas!K75+Loreto!K75+'San Martín'!K75+Ucayali!K75</f>
        <v>1335.2124253799998</v>
      </c>
      <c r="L75" s="61">
        <f t="shared" si="7"/>
        <v>3.9700041994084279E-2</v>
      </c>
      <c r="M75" s="58">
        <f t="shared" si="8"/>
        <v>50.983925379999846</v>
      </c>
      <c r="N75" s="12"/>
      <c r="O75" s="12"/>
      <c r="P75" s="14"/>
      <c r="S75" s="76">
        <v>1975.4</v>
      </c>
      <c r="T75" s="76">
        <v>2173.8000000000002</v>
      </c>
      <c r="U75" s="75">
        <f t="shared" si="9"/>
        <v>0.10043535486483757</v>
      </c>
      <c r="V75" s="75">
        <f t="shared" si="10"/>
        <v>0.37968316070773594</v>
      </c>
      <c r="W75" s="74"/>
    </row>
    <row r="76" spans="2:23" x14ac:dyDescent="0.25">
      <c r="B76" s="13"/>
      <c r="C76" s="12"/>
      <c r="D76" s="90" t="s">
        <v>42</v>
      </c>
      <c r="E76" s="90"/>
      <c r="F76" s="52">
        <f>+Amazonas!F76+Loreto!F76+'San Martín'!F76+Ucayali!F76</f>
        <v>470.10787227999998</v>
      </c>
      <c r="G76" s="52">
        <f>+Amazonas!G76+Loreto!G76+'San Martín'!G76+Ucayali!G76</f>
        <v>450.93052840000007</v>
      </c>
      <c r="H76" s="52">
        <f>+Amazonas!H76+Loreto!H76+'San Martín'!H76+Ucayali!H76</f>
        <v>425.83962168000005</v>
      </c>
      <c r="I76" s="52">
        <f>+Amazonas!I76+Loreto!I76+'San Martín'!I76+Ucayali!I76</f>
        <v>440.46433836999995</v>
      </c>
      <c r="J76" s="52">
        <f>+Amazonas!J76+Loreto!J76+'San Martín'!J76+Ucayali!J76</f>
        <v>433.50911999999994</v>
      </c>
      <c r="K76" s="52">
        <f>+Amazonas!K76+Loreto!K76+'San Martín'!K76+Ucayali!K76</f>
        <v>479.26098044000003</v>
      </c>
      <c r="L76" s="61">
        <f t="shared" si="7"/>
        <v>0.10553840352885802</v>
      </c>
      <c r="M76" s="58">
        <f t="shared" si="8"/>
        <v>45.751860440000087</v>
      </c>
      <c r="N76" s="12"/>
      <c r="O76" s="12"/>
      <c r="P76" s="14"/>
      <c r="S76" s="76">
        <v>1285.5999999999999</v>
      </c>
      <c r="T76" s="76">
        <v>1416.4</v>
      </c>
      <c r="U76" s="75">
        <f t="shared" si="9"/>
        <v>0.10174237710018685</v>
      </c>
      <c r="V76" s="75">
        <f t="shared" si="10"/>
        <v>0.24739314970394569</v>
      </c>
      <c r="W76" s="74"/>
    </row>
    <row r="77" spans="2:23" x14ac:dyDescent="0.25">
      <c r="B77" s="13"/>
      <c r="C77" s="12"/>
      <c r="D77" s="90" t="s">
        <v>43</v>
      </c>
      <c r="E77" s="90"/>
      <c r="F77" s="52">
        <f>+Amazonas!F77+Loreto!F77+'San Martín'!F77+Ucayali!F77</f>
        <v>872.70470464999994</v>
      </c>
      <c r="G77" s="52">
        <f>+Amazonas!G77+Loreto!G77+'San Martín'!G77+Ucayali!G77</f>
        <v>988.04544971999985</v>
      </c>
      <c r="H77" s="52">
        <f>+Amazonas!H77+Loreto!H77+'San Martín'!H77+Ucayali!H77</f>
        <v>1126.7334925700002</v>
      </c>
      <c r="I77" s="52">
        <f>+Amazonas!I77+Loreto!I77+'San Martín'!I77+Ucayali!I77</f>
        <v>1262.3118006299999</v>
      </c>
      <c r="J77" s="52">
        <f>+Amazonas!J77+Loreto!J77+'San Martín'!J77+Ucayali!J77</f>
        <v>1429.5654999999999</v>
      </c>
      <c r="K77" s="73">
        <f>+Amazonas!K77+Loreto!K77+'San Martín'!K77+Ucayali!K77</f>
        <v>1605.8237746499999</v>
      </c>
      <c r="L77" s="61">
        <f t="shared" si="7"/>
        <v>0.12329499743103756</v>
      </c>
      <c r="M77" s="58">
        <f t="shared" si="8"/>
        <v>176.25827464999998</v>
      </c>
      <c r="N77" s="12"/>
      <c r="O77" s="12"/>
      <c r="P77" s="14"/>
      <c r="S77" s="76">
        <v>5449.1</v>
      </c>
      <c r="T77" s="76">
        <f>SUM(T73:T76)</f>
        <v>5725.2999999999993</v>
      </c>
      <c r="U77" s="75">
        <f t="shared" si="9"/>
        <v>5.0687269457341477E-2</v>
      </c>
      <c r="V77" s="75">
        <f t="shared" si="10"/>
        <v>1</v>
      </c>
      <c r="W77" s="74"/>
    </row>
    <row r="78" spans="2:23" x14ac:dyDescent="0.25">
      <c r="B78" s="13"/>
      <c r="C78" s="12"/>
      <c r="D78" s="90" t="s">
        <v>44</v>
      </c>
      <c r="E78" s="90"/>
      <c r="F78" s="52">
        <f>+Amazonas!F78+Loreto!F78+'San Martín'!F78+Ucayali!F78</f>
        <v>295.90159217000001</v>
      </c>
      <c r="G78" s="52">
        <f>+Amazonas!G78+Loreto!G78+'San Martín'!G78+Ucayali!G78</f>
        <v>353.12935559000005</v>
      </c>
      <c r="H78" s="52">
        <f>+Amazonas!H78+Loreto!H78+'San Martín'!H78+Ucayali!H78</f>
        <v>388.99597803000006</v>
      </c>
      <c r="I78" s="52">
        <f>+Amazonas!I78+Loreto!I78+'San Martín'!I78+Ucayali!I78</f>
        <v>426.12365268999997</v>
      </c>
      <c r="J78" s="52">
        <f>+Amazonas!J78+Loreto!J78+'San Martín'!J78+Ucayali!J78</f>
        <v>431.71485999999993</v>
      </c>
      <c r="K78" s="52">
        <f>+Amazonas!K78+Loreto!K78+'San Martín'!K78+Ucayali!K78</f>
        <v>442.80094502999998</v>
      </c>
      <c r="L78" s="61">
        <f t="shared" si="7"/>
        <v>2.5679183315580278E-2</v>
      </c>
      <c r="M78" s="58">
        <f t="shared" si="8"/>
        <v>11.086085030000049</v>
      </c>
      <c r="N78" s="12"/>
      <c r="O78" s="12"/>
      <c r="P78" s="14"/>
      <c r="S78" s="74"/>
      <c r="T78" s="74"/>
      <c r="U78" s="74"/>
      <c r="V78" s="74"/>
      <c r="W78" s="74"/>
    </row>
    <row r="79" spans="2:23" x14ac:dyDescent="0.25">
      <c r="B79" s="13"/>
      <c r="C79" s="12"/>
      <c r="D79" s="90" t="s">
        <v>37</v>
      </c>
      <c r="E79" s="90"/>
      <c r="F79" s="52">
        <f>+Amazonas!F79+Loreto!F79+'San Martín'!F79+Ucayali!F79</f>
        <v>3978.4692694300002</v>
      </c>
      <c r="G79" s="52">
        <f>+Amazonas!G79+Loreto!G79+'San Martín'!G79+Ucayali!G79</f>
        <v>4462.3641298299999</v>
      </c>
      <c r="H79" s="52">
        <f>+Amazonas!H79+Loreto!H79+'San Martín'!H79+Ucayali!H79</f>
        <v>4641.3490870599999</v>
      </c>
      <c r="I79" s="52">
        <f>+Amazonas!I79+Loreto!I79+'San Martín'!I79+Ucayali!I79</f>
        <v>5148.90190033</v>
      </c>
      <c r="J79" s="52">
        <f>+Amazonas!J79+Loreto!J79+'San Martín'!J79+Ucayali!J79</f>
        <v>5449.1415899999993</v>
      </c>
      <c r="K79" s="52">
        <f>+Amazonas!K79+Loreto!K79+'San Martín'!K79+Ucayali!K79</f>
        <v>5725.3023632000004</v>
      </c>
      <c r="L79" s="61">
        <f t="shared" si="7"/>
        <v>5.0679683880264337E-2</v>
      </c>
      <c r="M79" s="58">
        <f t="shared" si="8"/>
        <v>276.16077320000113</v>
      </c>
      <c r="N79" s="12"/>
      <c r="O79" s="12"/>
      <c r="P79" s="14"/>
      <c r="S79" s="74"/>
      <c r="T79" s="74"/>
      <c r="U79" s="74"/>
      <c r="V79" s="74"/>
      <c r="W79" s="74"/>
    </row>
    <row r="80" spans="2:23" x14ac:dyDescent="0.25">
      <c r="B80" s="13"/>
      <c r="C80" s="12"/>
      <c r="D80" s="91" t="s">
        <v>57</v>
      </c>
      <c r="E80" s="91"/>
      <c r="F80" s="91"/>
      <c r="G80" s="91"/>
      <c r="H80" s="91"/>
      <c r="I80" s="91"/>
      <c r="J80" s="91"/>
      <c r="K80" s="91"/>
      <c r="L80" s="91"/>
      <c r="M80" s="91"/>
      <c r="N80" s="12"/>
      <c r="O80" s="12"/>
      <c r="P80" s="14"/>
      <c r="S80" s="74"/>
      <c r="T80" s="74"/>
      <c r="U80" s="74"/>
      <c r="V80" s="74"/>
      <c r="W80" s="74"/>
    </row>
    <row r="81" spans="2:23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  <c r="S81" s="74"/>
      <c r="T81" s="74"/>
      <c r="U81" s="74"/>
      <c r="V81" s="74"/>
      <c r="W81" s="74"/>
    </row>
    <row r="82" spans="2:23" x14ac:dyDescent="0.25">
      <c r="B82" s="13"/>
      <c r="C82" s="12"/>
      <c r="D82" s="12"/>
      <c r="E82" s="12"/>
      <c r="F82" s="12"/>
      <c r="G82" s="12"/>
      <c r="H82" s="12"/>
      <c r="O82" s="12"/>
      <c r="P82" s="14"/>
      <c r="S82" s="74"/>
      <c r="T82" s="77" t="s">
        <v>43</v>
      </c>
      <c r="U82" s="77"/>
      <c r="V82" s="78">
        <v>1605.8237746499999</v>
      </c>
      <c r="W82" s="79"/>
    </row>
    <row r="83" spans="2:23" x14ac:dyDescent="0.2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  <c r="S83" s="74"/>
      <c r="T83" s="77" t="s">
        <v>40</v>
      </c>
      <c r="U83" s="77"/>
      <c r="V83" s="78">
        <v>1547.0067988299998</v>
      </c>
      <c r="W83" s="79"/>
    </row>
    <row r="84" spans="2:23" x14ac:dyDescent="0.25">
      <c r="S84" s="74"/>
      <c r="T84" s="77" t="s">
        <v>41</v>
      </c>
      <c r="U84" s="77"/>
      <c r="V84" s="78">
        <v>1335.2124253799998</v>
      </c>
      <c r="W84" s="79"/>
    </row>
    <row r="85" spans="2:23" x14ac:dyDescent="0.25">
      <c r="B85" s="20" t="s">
        <v>58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S85" s="74"/>
      <c r="T85" s="77" t="s">
        <v>42</v>
      </c>
      <c r="U85" s="77"/>
      <c r="V85" s="78">
        <v>479.26098044000003</v>
      </c>
      <c r="W85" s="79"/>
    </row>
    <row r="86" spans="2:23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  <c r="S86" s="74"/>
      <c r="T86" s="77" t="s">
        <v>44</v>
      </c>
      <c r="U86" s="77"/>
      <c r="V86" s="78">
        <v>442.80094502999998</v>
      </c>
      <c r="W86" s="79"/>
    </row>
    <row r="87" spans="2:23" x14ac:dyDescent="0.25">
      <c r="B87" s="13"/>
      <c r="C87" s="12"/>
      <c r="D87" s="12"/>
      <c r="E87" s="92" t="s">
        <v>51</v>
      </c>
      <c r="F87" s="92"/>
      <c r="G87" s="92"/>
      <c r="H87" s="92"/>
      <c r="I87" s="92"/>
      <c r="J87" s="92"/>
      <c r="K87" s="92"/>
      <c r="L87" s="92"/>
      <c r="M87" s="92"/>
      <c r="N87" s="12"/>
      <c r="O87" s="12"/>
      <c r="P87" s="14"/>
      <c r="S87" s="74"/>
      <c r="T87" s="77" t="s">
        <v>77</v>
      </c>
      <c r="U87" s="77"/>
      <c r="V87" s="78">
        <v>315.19743886999998</v>
      </c>
      <c r="W87" s="79"/>
    </row>
    <row r="88" spans="2:23" x14ac:dyDescent="0.25">
      <c r="B88" s="13"/>
      <c r="C88" s="12"/>
      <c r="D88" s="12"/>
      <c r="E88" s="93" t="s">
        <v>63</v>
      </c>
      <c r="F88" s="93"/>
      <c r="G88" s="93"/>
      <c r="H88" s="93"/>
      <c r="I88" s="93"/>
      <c r="J88" s="93"/>
      <c r="K88" s="93"/>
      <c r="L88" s="93"/>
      <c r="M88" s="93"/>
      <c r="N88" s="12"/>
      <c r="O88" s="12"/>
      <c r="P88" s="14"/>
      <c r="S88" s="74"/>
      <c r="T88" s="79"/>
      <c r="U88" s="79"/>
      <c r="V88" s="79"/>
      <c r="W88" s="79"/>
    </row>
    <row r="89" spans="2:23" ht="24" x14ac:dyDescent="0.25">
      <c r="B89" s="13"/>
      <c r="C89" s="12"/>
      <c r="D89" s="12"/>
      <c r="E89" s="62" t="s">
        <v>59</v>
      </c>
      <c r="F89" s="62" t="s">
        <v>24</v>
      </c>
      <c r="G89" s="62" t="s">
        <v>52</v>
      </c>
      <c r="H89" s="62" t="s">
        <v>53</v>
      </c>
      <c r="I89" s="62" t="s">
        <v>54</v>
      </c>
      <c r="J89" s="62" t="s">
        <v>28</v>
      </c>
      <c r="K89" s="62" t="s">
        <v>55</v>
      </c>
      <c r="L89" s="62" t="s">
        <v>56</v>
      </c>
      <c r="M89" s="62" t="s">
        <v>1</v>
      </c>
      <c r="N89" s="12"/>
      <c r="O89" s="12"/>
      <c r="P89" s="14"/>
      <c r="T89" s="23"/>
      <c r="U89" s="23"/>
      <c r="V89" s="23"/>
      <c r="W89" s="23"/>
    </row>
    <row r="90" spans="2:23" x14ac:dyDescent="0.25">
      <c r="B90" s="13"/>
      <c r="C90" s="12"/>
      <c r="D90" s="12"/>
      <c r="E90" s="63">
        <v>2012</v>
      </c>
      <c r="F90" s="64">
        <v>3.9205525745940578E-2</v>
      </c>
      <c r="G90" s="64">
        <v>4.1643807559687621E-2</v>
      </c>
      <c r="H90" s="64">
        <v>6.8723840580099435E-2</v>
      </c>
      <c r="I90" s="64">
        <v>4.3376470272877492E-2</v>
      </c>
      <c r="J90" s="64">
        <v>2.7603134814976029E-2</v>
      </c>
      <c r="K90" s="64">
        <v>1.3242608093805237E-2</v>
      </c>
      <c r="L90" s="64">
        <v>2.4382753559289282E-2</v>
      </c>
      <c r="M90" s="64">
        <v>4.2748506876990805E-2</v>
      </c>
      <c r="N90" s="12"/>
      <c r="O90" s="12"/>
      <c r="P90" s="14"/>
    </row>
    <row r="91" spans="2:23" x14ac:dyDescent="0.25">
      <c r="B91" s="13"/>
      <c r="C91" s="12"/>
      <c r="D91" s="12"/>
      <c r="E91" s="63">
        <v>2013</v>
      </c>
      <c r="F91" s="64">
        <v>6.2191666694435516E-2</v>
      </c>
      <c r="G91" s="64">
        <v>8.186894518957348E-2</v>
      </c>
      <c r="H91" s="64">
        <v>6.638710741047861E-2</v>
      </c>
      <c r="I91" s="64">
        <v>0.1188292266151862</v>
      </c>
      <c r="J91" s="64">
        <v>9.236763854761311E-2</v>
      </c>
      <c r="K91" s="64">
        <v>1.6228550696746089E-2</v>
      </c>
      <c r="L91" s="64">
        <v>2.5920117144872981E-2</v>
      </c>
      <c r="M91" s="64">
        <v>6.1240412561281835E-2</v>
      </c>
      <c r="N91" s="12"/>
      <c r="O91" s="12"/>
      <c r="P91" s="14"/>
    </row>
    <row r="92" spans="2:23" x14ac:dyDescent="0.25">
      <c r="B92" s="13"/>
      <c r="C92" s="12"/>
      <c r="D92" s="12"/>
      <c r="E92" s="63">
        <v>2014</v>
      </c>
      <c r="F92" s="64">
        <v>7.353871347207927E-2</v>
      </c>
      <c r="G92" s="64">
        <v>7.5747972331110788E-2</v>
      </c>
      <c r="H92" s="64">
        <v>8.0232677732540433E-2</v>
      </c>
      <c r="I92" s="64">
        <v>0.2659270733783064</v>
      </c>
      <c r="J92" s="64">
        <v>7.6416945260482164E-2</v>
      </c>
      <c r="K92" s="64">
        <v>1.5246673882521702E-2</v>
      </c>
      <c r="L92" s="64">
        <v>1.8712459436865073E-2</v>
      </c>
      <c r="M92" s="64">
        <v>7.0585033432973676E-2</v>
      </c>
      <c r="N92" s="12"/>
      <c r="O92" s="12"/>
      <c r="P92" s="14"/>
    </row>
    <row r="93" spans="2:23" x14ac:dyDescent="0.25">
      <c r="B93" s="13"/>
      <c r="C93" s="12"/>
      <c r="D93" s="12"/>
      <c r="E93" s="63">
        <v>2015</v>
      </c>
      <c r="F93" s="64">
        <v>7.56205550395566E-2</v>
      </c>
      <c r="G93" s="64">
        <v>6.1056934669541027E-2</v>
      </c>
      <c r="H93" s="64">
        <v>6.647120155489461E-2</v>
      </c>
      <c r="I93" s="64">
        <v>9.5441482533973249E-2</v>
      </c>
      <c r="J93" s="64">
        <v>6.51330436747974E-2</v>
      </c>
      <c r="K93" s="64">
        <v>2.1493887041008939E-2</v>
      </c>
      <c r="L93" s="64">
        <v>2.1139250158347854E-2</v>
      </c>
      <c r="M93" s="64">
        <v>6.77353426817663E-2</v>
      </c>
      <c r="N93" s="12"/>
      <c r="O93" s="12"/>
      <c r="P93" s="14"/>
    </row>
    <row r="94" spans="2:23" x14ac:dyDescent="0.25">
      <c r="B94" s="13"/>
      <c r="C94" s="12"/>
      <c r="D94" s="12"/>
      <c r="E94" s="63">
        <v>2016</v>
      </c>
      <c r="F94" s="64">
        <v>9.621341862083585E-2</v>
      </c>
      <c r="G94" s="64">
        <v>6.7323867137056501E-2</v>
      </c>
      <c r="H94" s="64">
        <v>7.645152429059493E-2</v>
      </c>
      <c r="I94" s="64">
        <v>4.9532845629633865E-2</v>
      </c>
      <c r="J94" s="64">
        <v>6.1291970387731272E-2</v>
      </c>
      <c r="K94" s="64">
        <v>2.0201962497504375E-2</v>
      </c>
      <c r="L94" s="64">
        <v>3.0849833704330091E-2</v>
      </c>
      <c r="M94" s="64">
        <v>8.2840414940935178E-2</v>
      </c>
      <c r="N94" s="12"/>
      <c r="O94" s="12"/>
      <c r="P94" s="14"/>
    </row>
    <row r="95" spans="2:23" x14ac:dyDescent="0.25">
      <c r="B95" s="13"/>
      <c r="C95" s="12"/>
      <c r="D95" s="12"/>
      <c r="E95" s="63" t="s">
        <v>74</v>
      </c>
      <c r="F95" s="64">
        <v>0.10306542714393471</v>
      </c>
      <c r="G95" s="64">
        <v>6.7123515424155553E-2</v>
      </c>
      <c r="H95" s="64">
        <v>7.4481311947404066E-2</v>
      </c>
      <c r="I95" s="64">
        <v>3.5065579460060947E-2</v>
      </c>
      <c r="J95" s="64">
        <v>7.1954407621293556E-2</v>
      </c>
      <c r="K95" s="64">
        <v>1.9648342738462603E-2</v>
      </c>
      <c r="L95" s="64">
        <v>6.0072865355318188E-2</v>
      </c>
      <c r="M95" s="64">
        <v>8.7221653184461123E-2</v>
      </c>
      <c r="N95" s="12"/>
      <c r="O95" s="12"/>
      <c r="P95" s="14"/>
    </row>
    <row r="96" spans="2:23" x14ac:dyDescent="0.25">
      <c r="B96" s="13"/>
      <c r="C96" s="12"/>
      <c r="D96" s="12"/>
      <c r="E96" s="89" t="s">
        <v>64</v>
      </c>
      <c r="F96" s="89"/>
      <c r="G96" s="89"/>
      <c r="H96" s="89"/>
      <c r="I96" s="89"/>
      <c r="J96" s="89"/>
      <c r="K96" s="89"/>
      <c r="L96" s="89"/>
      <c r="M96" s="89"/>
      <c r="N96" s="12"/>
      <c r="O96" s="12"/>
      <c r="P96" s="14"/>
    </row>
    <row r="97" spans="2:22" x14ac:dyDescent="0.25">
      <c r="B97" s="13"/>
      <c r="C97" s="12"/>
      <c r="D97" s="12"/>
      <c r="E97" s="12"/>
      <c r="O97" s="12"/>
      <c r="P97" s="14"/>
    </row>
    <row r="98" spans="2:22" x14ac:dyDescent="0.25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  <row r="100" spans="2:22" x14ac:dyDescent="0.25">
      <c r="R100" s="80"/>
    </row>
    <row r="102" spans="2:22" x14ac:dyDescent="0.25">
      <c r="I102" s="81"/>
      <c r="J102" s="81"/>
      <c r="K102" s="81"/>
      <c r="L102" s="81"/>
      <c r="M102" s="81"/>
      <c r="N102" s="81"/>
      <c r="O102" s="81"/>
      <c r="P102" s="81"/>
      <c r="Q102" s="74"/>
      <c r="R102" s="74"/>
      <c r="S102" s="74"/>
      <c r="T102" s="74"/>
      <c r="U102" s="74"/>
      <c r="V102" s="74"/>
    </row>
    <row r="103" spans="2:22" x14ac:dyDescent="0.25">
      <c r="I103" s="81"/>
      <c r="J103" s="81"/>
      <c r="K103" s="81"/>
      <c r="L103" s="81"/>
      <c r="M103" s="81"/>
      <c r="N103" s="81"/>
      <c r="O103" s="81"/>
      <c r="P103" s="81"/>
      <c r="Q103" s="74"/>
      <c r="R103" s="74"/>
      <c r="S103" s="74"/>
      <c r="T103" s="74"/>
      <c r="U103" s="74"/>
      <c r="V103" s="74"/>
    </row>
    <row r="104" spans="2:22" x14ac:dyDescent="0.25">
      <c r="I104" s="81"/>
      <c r="J104" s="81"/>
      <c r="K104" s="81"/>
      <c r="L104" s="81"/>
      <c r="M104" s="81"/>
      <c r="N104" s="81"/>
      <c r="O104" s="81"/>
      <c r="P104" s="81"/>
      <c r="Q104" s="74"/>
      <c r="R104" s="74"/>
      <c r="S104" s="74"/>
      <c r="T104" s="74"/>
      <c r="U104" s="74"/>
      <c r="V104" s="74"/>
    </row>
    <row r="105" spans="2:22" x14ac:dyDescent="0.25">
      <c r="I105" s="81"/>
      <c r="J105" s="81"/>
      <c r="K105" s="81"/>
      <c r="L105" s="81"/>
      <c r="M105" s="81"/>
      <c r="N105" s="81"/>
      <c r="O105" s="81"/>
      <c r="P105" s="81"/>
      <c r="Q105" s="74"/>
      <c r="R105" s="74"/>
      <c r="S105" s="74"/>
      <c r="T105" s="74"/>
      <c r="U105" s="74"/>
      <c r="V105" s="74"/>
    </row>
    <row r="106" spans="2:22" x14ac:dyDescent="0.25">
      <c r="I106" s="81"/>
      <c r="J106" s="81"/>
      <c r="K106" s="81"/>
      <c r="L106" s="81"/>
      <c r="M106" s="81"/>
      <c r="N106" s="81"/>
      <c r="O106" s="81"/>
      <c r="P106" s="81"/>
      <c r="Q106" s="74">
        <v>2012</v>
      </c>
      <c r="R106" s="74">
        <v>2013</v>
      </c>
      <c r="S106" s="74">
        <v>2014</v>
      </c>
      <c r="T106" s="74">
        <v>2015</v>
      </c>
      <c r="U106" s="74">
        <v>2016</v>
      </c>
      <c r="V106" s="74" t="s">
        <v>78</v>
      </c>
    </row>
    <row r="107" spans="2:22" x14ac:dyDescent="0.25">
      <c r="I107" s="81"/>
      <c r="J107" s="81"/>
      <c r="K107" s="81"/>
      <c r="L107" s="81"/>
      <c r="M107" s="81"/>
      <c r="N107" s="81"/>
      <c r="O107" s="81" t="s">
        <v>40</v>
      </c>
      <c r="P107" s="81"/>
      <c r="Q107" s="82">
        <v>1011.6004156399999</v>
      </c>
      <c r="R107" s="82">
        <v>1248.45202522</v>
      </c>
      <c r="S107" s="82">
        <v>1382.6966269699997</v>
      </c>
      <c r="T107" s="82">
        <v>1483.8070297600002</v>
      </c>
      <c r="U107" s="82">
        <v>1550.9446499999999</v>
      </c>
      <c r="V107" s="82">
        <v>1547.0067988299998</v>
      </c>
    </row>
    <row r="108" spans="2:22" x14ac:dyDescent="0.25">
      <c r="I108" s="81"/>
      <c r="J108" s="81"/>
      <c r="K108" s="81"/>
      <c r="L108" s="81"/>
      <c r="M108" s="81"/>
      <c r="N108" s="81"/>
      <c r="O108" s="81" t="s">
        <v>41</v>
      </c>
      <c r="P108" s="81"/>
      <c r="Q108" s="82">
        <v>1043.13239288</v>
      </c>
      <c r="R108" s="82">
        <v>1148.93905885</v>
      </c>
      <c r="S108" s="82">
        <v>1033.76960577</v>
      </c>
      <c r="T108" s="82">
        <v>1097.0876917400001</v>
      </c>
      <c r="U108" s="82">
        <v>1284.2284999999999</v>
      </c>
      <c r="V108" s="82">
        <v>1335.2124253799998</v>
      </c>
    </row>
    <row r="109" spans="2:22" x14ac:dyDescent="0.25">
      <c r="I109" s="81"/>
      <c r="J109" s="81"/>
      <c r="K109" s="81"/>
      <c r="L109" s="81"/>
      <c r="M109" s="81"/>
      <c r="N109" s="81"/>
      <c r="O109" s="81" t="s">
        <v>43</v>
      </c>
      <c r="P109" s="81"/>
      <c r="Q109" s="82">
        <v>872.70470464999994</v>
      </c>
      <c r="R109" s="82">
        <v>988.04544971999985</v>
      </c>
      <c r="S109" s="82">
        <v>1126.7334925700002</v>
      </c>
      <c r="T109" s="82">
        <v>1262.3118006299999</v>
      </c>
      <c r="U109" s="82">
        <v>1429.5654999999999</v>
      </c>
      <c r="V109" s="82">
        <v>1605.8237746499999</v>
      </c>
    </row>
    <row r="110" spans="2:22" x14ac:dyDescent="0.25">
      <c r="I110" s="81"/>
      <c r="J110" s="81"/>
      <c r="K110" s="81"/>
      <c r="L110" s="81"/>
      <c r="M110" s="81"/>
      <c r="N110" s="81"/>
      <c r="O110" s="81"/>
      <c r="P110" s="81"/>
      <c r="Q110" s="74"/>
      <c r="R110" s="74"/>
      <c r="S110" s="74"/>
      <c r="T110" s="74"/>
      <c r="U110" s="74"/>
      <c r="V110" s="74"/>
    </row>
    <row r="111" spans="2:22" x14ac:dyDescent="0.25">
      <c r="I111" s="81"/>
      <c r="J111" s="81"/>
      <c r="K111" s="81"/>
      <c r="L111" s="81"/>
      <c r="M111" s="81"/>
      <c r="N111" s="81"/>
      <c r="O111" s="81"/>
      <c r="P111" s="81"/>
      <c r="Q111" s="74"/>
      <c r="R111" s="74"/>
      <c r="S111" s="74"/>
      <c r="T111" s="74"/>
      <c r="U111" s="74"/>
      <c r="V111" s="74"/>
    </row>
    <row r="112" spans="2:22" x14ac:dyDescent="0.25">
      <c r="I112" s="81"/>
      <c r="J112" s="81"/>
      <c r="K112" s="81"/>
      <c r="L112" s="81"/>
      <c r="M112" s="81"/>
      <c r="N112" s="81"/>
      <c r="O112" s="81"/>
      <c r="P112" s="81"/>
      <c r="Q112" s="74"/>
      <c r="R112" s="74"/>
      <c r="S112" s="74"/>
      <c r="T112" s="74"/>
      <c r="U112" s="74"/>
      <c r="V112" s="74"/>
    </row>
    <row r="113" spans="9:22" x14ac:dyDescent="0.25">
      <c r="I113" s="81"/>
      <c r="J113" s="81"/>
      <c r="K113" s="81"/>
      <c r="L113" s="81"/>
      <c r="M113" s="81"/>
      <c r="N113" s="81"/>
      <c r="O113" s="81"/>
      <c r="P113" s="81"/>
      <c r="Q113" s="74"/>
      <c r="R113" s="74"/>
      <c r="S113" s="74"/>
      <c r="T113" s="74"/>
      <c r="U113" s="74"/>
      <c r="V113" s="74"/>
    </row>
    <row r="114" spans="9:22" x14ac:dyDescent="0.25">
      <c r="I114" s="81"/>
      <c r="J114" s="81"/>
      <c r="K114" s="81"/>
      <c r="L114" s="81"/>
      <c r="M114" s="81"/>
      <c r="N114" s="81"/>
      <c r="O114" s="81"/>
      <c r="P114" s="81"/>
      <c r="Q114" s="74"/>
      <c r="R114" s="74"/>
      <c r="S114" s="74"/>
      <c r="T114" s="74"/>
      <c r="U114" s="74"/>
      <c r="V114" s="74"/>
    </row>
    <row r="115" spans="9:22" x14ac:dyDescent="0.25">
      <c r="I115" s="81"/>
      <c r="J115" s="81"/>
      <c r="K115" s="81"/>
      <c r="L115" s="81"/>
      <c r="M115" s="81"/>
      <c r="N115" s="81"/>
      <c r="O115" s="81"/>
      <c r="P115" s="81"/>
      <c r="Q115" s="74"/>
      <c r="R115" s="74"/>
      <c r="S115" s="74"/>
      <c r="T115" s="74"/>
      <c r="U115" s="74"/>
      <c r="V115" s="74"/>
    </row>
    <row r="116" spans="9:22" x14ac:dyDescent="0.25">
      <c r="I116" s="81"/>
      <c r="J116" s="81"/>
      <c r="K116" s="81"/>
      <c r="L116" s="81"/>
      <c r="M116" s="81"/>
      <c r="N116" s="81"/>
      <c r="O116" s="81"/>
      <c r="P116" s="81"/>
      <c r="Q116" s="74"/>
      <c r="R116" s="74"/>
      <c r="S116" s="74"/>
      <c r="T116" s="74"/>
      <c r="U116" s="74"/>
      <c r="V116" s="74"/>
    </row>
    <row r="117" spans="9:22" x14ac:dyDescent="0.25">
      <c r="I117" s="81"/>
      <c r="J117" s="81"/>
      <c r="K117" s="81"/>
      <c r="L117" s="81"/>
      <c r="M117" s="81"/>
      <c r="N117" s="81"/>
      <c r="O117" s="81"/>
      <c r="P117" s="81"/>
      <c r="Q117" s="74"/>
      <c r="R117" s="74"/>
      <c r="S117" s="74"/>
      <c r="T117" s="74"/>
      <c r="U117" s="74"/>
      <c r="V117" s="74"/>
    </row>
    <row r="118" spans="9:22" x14ac:dyDescent="0.25">
      <c r="I118" s="81"/>
      <c r="J118" s="81"/>
      <c r="K118" s="81"/>
      <c r="L118" s="81"/>
      <c r="M118" s="81"/>
      <c r="N118" s="81"/>
      <c r="O118" s="81"/>
      <c r="P118" s="81"/>
      <c r="Q118" s="74"/>
      <c r="R118" s="74"/>
      <c r="S118" s="74"/>
      <c r="T118" s="74"/>
      <c r="U118" s="74"/>
      <c r="V118" s="74"/>
    </row>
  </sheetData>
  <sortState ref="T82:V87">
    <sortCondition descending="1" ref="V82:V87"/>
  </sortState>
  <mergeCells count="46">
    <mergeCell ref="D46:K46"/>
    <mergeCell ref="D47:K47"/>
    <mergeCell ref="D48:E48"/>
    <mergeCell ref="B1:O2"/>
    <mergeCell ref="F27:K27"/>
    <mergeCell ref="F28:K28"/>
    <mergeCell ref="F29:G29"/>
    <mergeCell ref="F38:K38"/>
    <mergeCell ref="C8:G9"/>
    <mergeCell ref="J8:M9"/>
    <mergeCell ref="G10:H12"/>
    <mergeCell ref="M10:N12"/>
    <mergeCell ref="G14:H16"/>
    <mergeCell ref="D49:E49"/>
    <mergeCell ref="D50:E50"/>
    <mergeCell ref="D51:E51"/>
    <mergeCell ref="D52:E52"/>
    <mergeCell ref="D53:E53"/>
    <mergeCell ref="D54:E54"/>
    <mergeCell ref="D55:E55"/>
    <mergeCell ref="D56:E56"/>
    <mergeCell ref="D59:E59"/>
    <mergeCell ref="D60:E60"/>
    <mergeCell ref="D71:E71"/>
    <mergeCell ref="D72:E72"/>
    <mergeCell ref="D61:E61"/>
    <mergeCell ref="D62:E62"/>
    <mergeCell ref="D63:E63"/>
    <mergeCell ref="D64:E64"/>
    <mergeCell ref="D65:E65"/>
    <mergeCell ref="S17:U17"/>
    <mergeCell ref="S9:U10"/>
    <mergeCell ref="E96:M96"/>
    <mergeCell ref="D78:E78"/>
    <mergeCell ref="D79:E79"/>
    <mergeCell ref="D80:M80"/>
    <mergeCell ref="E87:M87"/>
    <mergeCell ref="E88:M88"/>
    <mergeCell ref="D73:E73"/>
    <mergeCell ref="D74:E74"/>
    <mergeCell ref="D75:E75"/>
    <mergeCell ref="D76:E76"/>
    <mergeCell ref="D77:E77"/>
    <mergeCell ref="D66:E66"/>
    <mergeCell ref="D69:M69"/>
    <mergeCell ref="D70:M7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98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08" t="s">
        <v>82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7" ht="15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2:17" x14ac:dyDescent="0.25">
      <c r="C3" s="5" t="str">
        <f>+B6</f>
        <v>1. Intermediación Financiera</v>
      </c>
      <c r="D3" s="27"/>
      <c r="E3" s="27"/>
      <c r="F3" s="27"/>
      <c r="G3" s="26"/>
      <c r="H3" s="27"/>
      <c r="I3" s="27"/>
      <c r="J3" s="5" t="str">
        <f>+B44</f>
        <v>3. Créditos Directos según Tipo de Crédito y Tipo de Empresa del Sistema Financiero, Mayo 2017</v>
      </c>
      <c r="K3" s="27"/>
      <c r="M3" s="8"/>
      <c r="N3" s="8"/>
      <c r="O3" s="8"/>
      <c r="P3" s="8"/>
    </row>
    <row r="4" spans="2:17" x14ac:dyDescent="0.25">
      <c r="C4" s="5" t="str">
        <f>+B25</f>
        <v>2. Créditos Totales por Tipo de Empresa del Sistema Financiero</v>
      </c>
      <c r="D4" s="27"/>
      <c r="E4" s="27"/>
      <c r="F4" s="27"/>
      <c r="G4" s="26"/>
      <c r="H4" s="27"/>
      <c r="I4" s="27"/>
      <c r="J4" s="5" t="str">
        <f>+B85</f>
        <v>4. Morosidad por Tipo de Empresa del Sistema Financiero</v>
      </c>
      <c r="K4" s="27"/>
      <c r="M4" s="8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7" x14ac:dyDescent="0.2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7" x14ac:dyDescent="0.25">
      <c r="B7" s="13"/>
      <c r="C7" s="12"/>
      <c r="D7" s="12"/>
      <c r="E7" s="12"/>
      <c r="F7" s="12"/>
      <c r="G7" s="12"/>
      <c r="L7" s="12"/>
      <c r="N7" s="12"/>
      <c r="P7" s="19"/>
      <c r="Q7" s="3"/>
    </row>
    <row r="8" spans="2:17" ht="15" customHeight="1" x14ac:dyDescent="0.25">
      <c r="B8" s="13"/>
      <c r="C8" s="88" t="s">
        <v>14</v>
      </c>
      <c r="D8" s="88"/>
      <c r="E8" s="88"/>
      <c r="F8" s="88"/>
      <c r="G8" s="88"/>
      <c r="J8" s="88" t="s">
        <v>19</v>
      </c>
      <c r="K8" s="88"/>
      <c r="L8" s="88"/>
      <c r="M8" s="88"/>
      <c r="N8" s="31"/>
      <c r="P8" s="19"/>
      <c r="Q8" s="3"/>
    </row>
    <row r="9" spans="2:17" x14ac:dyDescent="0.25">
      <c r="B9" s="13"/>
      <c r="C9" s="88"/>
      <c r="D9" s="88"/>
      <c r="E9" s="88"/>
      <c r="F9" s="88"/>
      <c r="G9" s="88"/>
      <c r="J9" s="88"/>
      <c r="K9" s="88"/>
      <c r="L9" s="88"/>
      <c r="M9" s="88"/>
      <c r="N9" s="31"/>
      <c r="P9" s="19"/>
      <c r="Q9" s="3"/>
    </row>
    <row r="10" spans="2:17" ht="15" customHeight="1" x14ac:dyDescent="0.25">
      <c r="B10" s="13"/>
      <c r="D10" s="32" t="s">
        <v>2</v>
      </c>
      <c r="E10" s="32" t="s">
        <v>10</v>
      </c>
      <c r="F10" s="33" t="s">
        <v>11</v>
      </c>
      <c r="G10" s="105" t="s">
        <v>15</v>
      </c>
      <c r="H10" s="106"/>
      <c r="I10" s="29"/>
      <c r="K10" s="32" t="s">
        <v>2</v>
      </c>
      <c r="L10" s="32" t="s">
        <v>18</v>
      </c>
      <c r="M10" s="105" t="s">
        <v>21</v>
      </c>
      <c r="N10" s="106"/>
      <c r="P10" s="19"/>
      <c r="Q10" s="3"/>
    </row>
    <row r="11" spans="2:17" x14ac:dyDescent="0.25">
      <c r="B11" s="13"/>
      <c r="D11" s="34">
        <v>2007</v>
      </c>
      <c r="E11" s="35">
        <v>3.1618231575100846E-2</v>
      </c>
      <c r="F11" s="35">
        <v>2.1400454037188515E-2</v>
      </c>
      <c r="G11" s="105"/>
      <c r="H11" s="106"/>
      <c r="I11" s="29"/>
      <c r="K11" s="34">
        <v>2007</v>
      </c>
      <c r="L11" s="35">
        <v>3.5099999999999999E-2</v>
      </c>
      <c r="M11" s="105"/>
      <c r="N11" s="106"/>
      <c r="P11" s="19"/>
      <c r="Q11" s="3"/>
    </row>
    <row r="12" spans="2:17" x14ac:dyDescent="0.25">
      <c r="B12" s="13"/>
      <c r="D12" s="34">
        <v>2008</v>
      </c>
      <c r="E12" s="35">
        <v>5.9601578621045377E-2</v>
      </c>
      <c r="F12" s="35">
        <v>2.2267537340652392E-2</v>
      </c>
      <c r="G12" s="105"/>
      <c r="H12" s="106"/>
      <c r="I12" s="29"/>
      <c r="K12" s="34">
        <v>2008</v>
      </c>
      <c r="L12" s="35">
        <v>5.4100000000000002E-2</v>
      </c>
      <c r="M12" s="105"/>
      <c r="N12" s="106"/>
      <c r="P12" s="19"/>
      <c r="Q12" s="3"/>
    </row>
    <row r="13" spans="2:17" x14ac:dyDescent="0.25">
      <c r="B13" s="13"/>
      <c r="D13" s="34">
        <v>2009</v>
      </c>
      <c r="E13" s="35">
        <v>6.7978697926580428E-2</v>
      </c>
      <c r="F13" s="35">
        <v>2.1400382059203669E-2</v>
      </c>
      <c r="G13" s="36"/>
      <c r="H13" s="37"/>
      <c r="I13" s="29"/>
      <c r="K13" s="34">
        <v>2009</v>
      </c>
      <c r="L13" s="35">
        <v>7.8600000000000003E-2</v>
      </c>
      <c r="P13" s="19"/>
      <c r="Q13" s="3"/>
    </row>
    <row r="14" spans="2:17" ht="15" customHeight="1" x14ac:dyDescent="0.25">
      <c r="B14" s="13"/>
      <c r="D14" s="34">
        <v>2010</v>
      </c>
      <c r="E14" s="35">
        <v>7.4622768469250672E-2</v>
      </c>
      <c r="F14" s="35">
        <v>3.2518441771277398E-2</v>
      </c>
      <c r="G14" s="105" t="s">
        <v>16</v>
      </c>
      <c r="H14" s="106"/>
      <c r="I14" s="30"/>
      <c r="K14" s="34">
        <v>2010</v>
      </c>
      <c r="L14" s="35">
        <v>8.1500000000000003E-2</v>
      </c>
      <c r="P14" s="19"/>
      <c r="Q14" s="3"/>
    </row>
    <row r="15" spans="2:17" x14ac:dyDescent="0.25">
      <c r="B15" s="13"/>
      <c r="D15" s="34">
        <v>2011</v>
      </c>
      <c r="E15" s="35">
        <v>8.0701250879363931E-2</v>
      </c>
      <c r="F15" s="35">
        <v>3.0781368138596679E-2</v>
      </c>
      <c r="G15" s="105"/>
      <c r="H15" s="106"/>
      <c r="I15" s="30"/>
      <c r="K15" s="34">
        <v>2011</v>
      </c>
      <c r="L15" s="35">
        <v>9.4700000000000006E-2</v>
      </c>
      <c r="P15" s="19"/>
      <c r="Q15" s="3"/>
    </row>
    <row r="16" spans="2:17" x14ac:dyDescent="0.25">
      <c r="B16" s="13"/>
      <c r="D16" s="34">
        <v>2012</v>
      </c>
      <c r="E16" s="35">
        <v>8.5434371908495635E-2</v>
      </c>
      <c r="F16" s="35">
        <v>2.8362054856899077E-2</v>
      </c>
      <c r="G16" s="105"/>
      <c r="H16" s="106"/>
      <c r="I16" s="30"/>
      <c r="K16" s="34">
        <v>2012</v>
      </c>
      <c r="L16" s="35">
        <v>0.1119</v>
      </c>
      <c r="P16" s="19"/>
      <c r="Q16" s="3"/>
    </row>
    <row r="17" spans="2:17" x14ac:dyDescent="0.25">
      <c r="B17" s="13"/>
      <c r="D17" s="34">
        <v>2013</v>
      </c>
      <c r="E17" s="35">
        <v>9.475316643089382E-2</v>
      </c>
      <c r="F17" s="35">
        <v>2.9810303823849079E-2</v>
      </c>
      <c r="K17" s="34">
        <v>2013</v>
      </c>
      <c r="L17" s="35">
        <v>0.12909999999999999</v>
      </c>
      <c r="P17" s="19"/>
      <c r="Q17" s="3"/>
    </row>
    <row r="18" spans="2:17" x14ac:dyDescent="0.25">
      <c r="B18" s="13"/>
      <c r="D18" s="34">
        <v>2014</v>
      </c>
      <c r="E18" s="35">
        <v>8.6849538828113249E-2</v>
      </c>
      <c r="F18" s="35">
        <v>3.7637000617894614E-2</v>
      </c>
      <c r="K18" s="34">
        <v>2014</v>
      </c>
      <c r="L18" s="35">
        <v>0.1396</v>
      </c>
      <c r="P18" s="19"/>
      <c r="Q18" s="3"/>
    </row>
    <row r="19" spans="2:17" x14ac:dyDescent="0.25">
      <c r="B19" s="13"/>
      <c r="D19" s="34">
        <v>2015</v>
      </c>
      <c r="E19" s="35">
        <v>9.0630086259374742E-2</v>
      </c>
      <c r="F19" s="35">
        <v>4.2448982078993641E-2</v>
      </c>
      <c r="K19" s="34">
        <v>2015</v>
      </c>
      <c r="L19" s="35">
        <v>0.14829999999999999</v>
      </c>
      <c r="P19" s="19"/>
      <c r="Q19" s="3"/>
    </row>
    <row r="20" spans="2:17" x14ac:dyDescent="0.25">
      <c r="B20" s="13"/>
      <c r="D20" s="34">
        <v>2016</v>
      </c>
      <c r="E20" s="35">
        <v>0.10129200047945242</v>
      </c>
      <c r="F20" s="35">
        <v>4.5238850632546374E-2</v>
      </c>
      <c r="K20" s="34">
        <v>2016</v>
      </c>
      <c r="L20" s="35">
        <v>0.16519999999999999</v>
      </c>
      <c r="P20" s="19"/>
      <c r="Q20" s="3"/>
    </row>
    <row r="21" spans="2:17" x14ac:dyDescent="0.25">
      <c r="B21" s="13"/>
      <c r="D21" s="28" t="s">
        <v>12</v>
      </c>
      <c r="E21" s="12"/>
      <c r="K21" s="28" t="s">
        <v>20</v>
      </c>
      <c r="P21" s="14"/>
    </row>
    <row r="22" spans="2:17" x14ac:dyDescent="0.25">
      <c r="B22" s="13"/>
      <c r="D22" s="28" t="s">
        <v>17</v>
      </c>
      <c r="E22" s="12"/>
      <c r="K22" s="28" t="s">
        <v>17</v>
      </c>
      <c r="P22" s="14"/>
    </row>
    <row r="23" spans="2:17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5" spans="2:17" x14ac:dyDescent="0.25">
      <c r="B25" s="20" t="s">
        <v>22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17" x14ac:dyDescent="0.25">
      <c r="B26" s="13"/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2:17" x14ac:dyDescent="0.25">
      <c r="B27" s="13"/>
      <c r="C27" s="12"/>
      <c r="E27" s="12"/>
      <c r="F27" s="100" t="s">
        <v>35</v>
      </c>
      <c r="G27" s="100"/>
      <c r="H27" s="100"/>
      <c r="I27" s="100"/>
      <c r="J27" s="100"/>
      <c r="K27" s="100"/>
      <c r="L27" s="12"/>
      <c r="M27" s="12"/>
      <c r="N27" s="12"/>
      <c r="O27" s="12"/>
      <c r="P27" s="14"/>
    </row>
    <row r="28" spans="2:17" x14ac:dyDescent="0.25">
      <c r="B28" s="13"/>
      <c r="C28" s="12"/>
      <c r="E28" s="12"/>
      <c r="F28" s="101" t="s">
        <v>36</v>
      </c>
      <c r="G28" s="101"/>
      <c r="H28" s="101"/>
      <c r="I28" s="101"/>
      <c r="J28" s="101"/>
      <c r="K28" s="101"/>
      <c r="L28" s="12"/>
      <c r="M28" s="12"/>
      <c r="N28" s="12"/>
      <c r="O28" s="12"/>
      <c r="P28" s="14"/>
    </row>
    <row r="29" spans="2:17" x14ac:dyDescent="0.25">
      <c r="B29" s="13"/>
      <c r="C29" s="12"/>
      <c r="E29" s="12"/>
      <c r="F29" s="102" t="s">
        <v>23</v>
      </c>
      <c r="G29" s="103"/>
      <c r="H29" s="48">
        <v>42522</v>
      </c>
      <c r="I29" s="48">
        <v>42887</v>
      </c>
      <c r="J29" s="32" t="s">
        <v>3</v>
      </c>
      <c r="K29" s="32" t="s">
        <v>34</v>
      </c>
      <c r="L29" s="39"/>
      <c r="M29" s="39"/>
      <c r="N29" s="12"/>
      <c r="O29" s="12"/>
      <c r="P29" s="14"/>
    </row>
    <row r="30" spans="2:17" x14ac:dyDescent="0.25">
      <c r="B30" s="13"/>
      <c r="C30" s="12"/>
      <c r="E30" s="12"/>
      <c r="F30" s="41" t="s">
        <v>24</v>
      </c>
      <c r="G30" s="40"/>
      <c r="H30" s="42">
        <v>165.62516100000002</v>
      </c>
      <c r="I30" s="42">
        <v>208.86371599999998</v>
      </c>
      <c r="J30" s="43">
        <f>+IFERROR(I30/H30-1,0)</f>
        <v>0.26106271981223883</v>
      </c>
      <c r="K30" s="43">
        <f>+I30/I$37</f>
        <v>0.35384401849925978</v>
      </c>
      <c r="L30" s="39"/>
      <c r="M30" s="24"/>
      <c r="N30" s="12"/>
      <c r="O30" s="12"/>
      <c r="P30" s="14"/>
    </row>
    <row r="31" spans="2:17" x14ac:dyDescent="0.25">
      <c r="B31" s="13"/>
      <c r="C31" s="12"/>
      <c r="E31" s="12"/>
      <c r="F31" s="41" t="s">
        <v>25</v>
      </c>
      <c r="G31" s="40"/>
      <c r="H31" s="42">
        <v>18.050751000000002</v>
      </c>
      <c r="I31" s="42">
        <v>19.594481999999999</v>
      </c>
      <c r="J31" s="43">
        <f t="shared" ref="J31:J36" si="0">+IFERROR(I31/H31-1,0)</f>
        <v>8.5521704886405869E-2</v>
      </c>
      <c r="K31" s="43">
        <f t="shared" ref="K31:K37" si="1">+I31/I$37</f>
        <v>3.3195762213152492E-2</v>
      </c>
      <c r="L31" s="39"/>
      <c r="M31" s="24"/>
      <c r="N31" s="12"/>
      <c r="O31" s="12"/>
      <c r="P31" s="14"/>
    </row>
    <row r="32" spans="2:17" x14ac:dyDescent="0.25">
      <c r="B32" s="13"/>
      <c r="C32" s="12"/>
      <c r="E32" s="12"/>
      <c r="F32" s="41" t="s">
        <v>26</v>
      </c>
      <c r="G32" s="40"/>
      <c r="H32" s="42">
        <v>172.11294300000003</v>
      </c>
      <c r="I32" s="42">
        <v>210.94416800000002</v>
      </c>
      <c r="J32" s="43">
        <f t="shared" si="0"/>
        <v>0.22561478714590333</v>
      </c>
      <c r="K32" s="43">
        <f t="shared" si="1"/>
        <v>0.35736859189129327</v>
      </c>
      <c r="L32" s="39"/>
      <c r="M32" s="24"/>
      <c r="N32" s="12"/>
      <c r="O32" s="12"/>
      <c r="P32" s="14"/>
    </row>
    <row r="33" spans="2:16" x14ac:dyDescent="0.25">
      <c r="B33" s="13"/>
      <c r="C33" s="12"/>
      <c r="E33" s="12"/>
      <c r="F33" s="41" t="s">
        <v>27</v>
      </c>
      <c r="G33" s="40"/>
      <c r="H33" s="42">
        <v>5.3490249999999993</v>
      </c>
      <c r="I33" s="42">
        <v>13.242141999999999</v>
      </c>
      <c r="J33" s="43">
        <f t="shared" si="0"/>
        <v>1.4756178929804968</v>
      </c>
      <c r="K33" s="43">
        <f t="shared" si="1"/>
        <v>2.2434019793164197E-2</v>
      </c>
      <c r="L33" s="39"/>
      <c r="M33" s="24"/>
      <c r="N33" s="12"/>
      <c r="O33" s="12"/>
      <c r="P33" s="14"/>
    </row>
    <row r="34" spans="2:16" x14ac:dyDescent="0.25">
      <c r="B34" s="13"/>
      <c r="C34" s="12"/>
      <c r="E34" s="12"/>
      <c r="F34" s="41" t="s">
        <v>28</v>
      </c>
      <c r="G34" s="40"/>
      <c r="H34" s="42">
        <v>7.3383789999999998</v>
      </c>
      <c r="I34" s="42">
        <v>2.7827329999999999</v>
      </c>
      <c r="J34" s="43">
        <f t="shared" si="0"/>
        <v>-0.62079731777276703</v>
      </c>
      <c r="K34" s="43">
        <f t="shared" si="1"/>
        <v>4.714334523907928E-3</v>
      </c>
      <c r="L34" s="39"/>
      <c r="M34" s="24"/>
      <c r="N34" s="12"/>
      <c r="O34" s="12"/>
      <c r="P34" s="14"/>
    </row>
    <row r="35" spans="2:16" x14ac:dyDescent="0.25">
      <c r="B35" s="13"/>
      <c r="C35" s="12"/>
      <c r="E35" s="12"/>
      <c r="F35" s="41" t="s">
        <v>32</v>
      </c>
      <c r="G35" s="40"/>
      <c r="H35" s="42">
        <v>60.363879000000004</v>
      </c>
      <c r="I35" s="42">
        <v>45.664802999999999</v>
      </c>
      <c r="J35" s="43">
        <f t="shared" si="0"/>
        <v>-0.24350781035791291</v>
      </c>
      <c r="K35" s="43">
        <f t="shared" si="1"/>
        <v>7.7362491230870634E-2</v>
      </c>
      <c r="L35" s="39"/>
      <c r="M35" s="24"/>
      <c r="N35" s="12"/>
      <c r="O35" s="12"/>
      <c r="P35" s="14"/>
    </row>
    <row r="36" spans="2:16" x14ac:dyDescent="0.25">
      <c r="B36" s="13"/>
      <c r="C36" s="12"/>
      <c r="E36" s="12"/>
      <c r="F36" s="41" t="s">
        <v>33</v>
      </c>
      <c r="G36" s="40"/>
      <c r="H36" s="42">
        <v>76.318595700000003</v>
      </c>
      <c r="I36" s="42">
        <v>89.178541569999908</v>
      </c>
      <c r="J36" s="43">
        <f t="shared" si="0"/>
        <v>0.16850343945728419</v>
      </c>
      <c r="K36" s="43">
        <f t="shared" si="1"/>
        <v>0.15108078184835158</v>
      </c>
      <c r="L36" s="39"/>
      <c r="M36" s="24"/>
      <c r="N36" s="12"/>
      <c r="O36" s="12"/>
      <c r="P36" s="14"/>
    </row>
    <row r="37" spans="2:16" x14ac:dyDescent="0.25">
      <c r="B37" s="13"/>
      <c r="C37" s="12"/>
      <c r="E37" s="12"/>
      <c r="F37" s="44"/>
      <c r="G37" s="38" t="s">
        <v>1</v>
      </c>
      <c r="H37" s="45">
        <v>505.15873369999997</v>
      </c>
      <c r="I37" s="45">
        <v>590.27058556999998</v>
      </c>
      <c r="J37" s="46">
        <f>+IFERROR(I37/H37-1,0)</f>
        <v>0.16848536151518978</v>
      </c>
      <c r="K37" s="46">
        <f t="shared" si="1"/>
        <v>1</v>
      </c>
      <c r="L37" s="39"/>
      <c r="M37" s="24"/>
      <c r="N37" s="12"/>
      <c r="O37" s="12"/>
      <c r="P37" s="14"/>
    </row>
    <row r="38" spans="2:16" x14ac:dyDescent="0.25">
      <c r="B38" s="13"/>
      <c r="C38" s="12"/>
      <c r="E38" s="12"/>
      <c r="F38" s="104" t="s">
        <v>29</v>
      </c>
      <c r="G38" s="104"/>
      <c r="H38" s="104"/>
      <c r="I38" s="104"/>
      <c r="J38" s="104"/>
      <c r="K38" s="104"/>
      <c r="L38" s="39"/>
      <c r="M38" s="39"/>
      <c r="N38" s="12"/>
      <c r="O38" s="12"/>
      <c r="P38" s="14"/>
    </row>
    <row r="39" spans="2:16" x14ac:dyDescent="0.25">
      <c r="B39" s="13"/>
      <c r="C39" s="12"/>
      <c r="E39" s="12"/>
      <c r="F39" s="47" t="s">
        <v>30</v>
      </c>
      <c r="G39" s="39"/>
      <c r="H39" s="39"/>
      <c r="I39" s="39"/>
      <c r="J39" s="39"/>
      <c r="K39" s="39"/>
      <c r="L39" s="39"/>
      <c r="M39" s="39"/>
      <c r="N39" s="12"/>
      <c r="O39" s="12"/>
      <c r="P39" s="14"/>
    </row>
    <row r="40" spans="2:16" x14ac:dyDescent="0.25">
      <c r="B40" s="13"/>
      <c r="C40" s="12"/>
      <c r="E40" s="12"/>
      <c r="F40" s="47" t="s">
        <v>31</v>
      </c>
      <c r="G40" s="39"/>
      <c r="H40" s="39"/>
      <c r="I40" s="39"/>
      <c r="J40" s="39"/>
      <c r="K40" s="39"/>
      <c r="L40" s="39"/>
      <c r="M40" s="39"/>
      <c r="N40" s="12"/>
      <c r="O40" s="12"/>
      <c r="P40" s="14"/>
    </row>
    <row r="41" spans="2:16" x14ac:dyDescent="0.25">
      <c r="B41" s="13"/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20" t="s">
        <v>46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94" t="s">
        <v>47</v>
      </c>
      <c r="E46" s="94"/>
      <c r="F46" s="94"/>
      <c r="G46" s="94"/>
      <c r="H46" s="94"/>
      <c r="I46" s="94"/>
      <c r="J46" s="94"/>
      <c r="K46" s="94"/>
      <c r="L46" s="12"/>
      <c r="M46" s="12"/>
      <c r="N46" s="12"/>
      <c r="O46" s="12"/>
      <c r="P46" s="14"/>
    </row>
    <row r="47" spans="2:16" x14ac:dyDescent="0.25">
      <c r="B47" s="13"/>
      <c r="C47" s="12"/>
      <c r="D47" s="98" t="s">
        <v>48</v>
      </c>
      <c r="E47" s="98"/>
      <c r="F47" s="98"/>
      <c r="G47" s="98"/>
      <c r="H47" s="98"/>
      <c r="I47" s="98"/>
      <c r="J47" s="98"/>
      <c r="K47" s="98"/>
      <c r="L47" s="12"/>
      <c r="M47" s="12"/>
      <c r="N47" s="12"/>
      <c r="O47" s="12"/>
      <c r="P47" s="14"/>
    </row>
    <row r="48" spans="2:16" ht="48" x14ac:dyDescent="0.25">
      <c r="B48" s="13"/>
      <c r="C48" s="12"/>
      <c r="D48" s="96" t="s">
        <v>45</v>
      </c>
      <c r="E48" s="96"/>
      <c r="F48" s="54" t="s">
        <v>24</v>
      </c>
      <c r="G48" s="54" t="s">
        <v>26</v>
      </c>
      <c r="H48" s="54" t="s">
        <v>27</v>
      </c>
      <c r="I48" s="54" t="s">
        <v>28</v>
      </c>
      <c r="J48" s="54" t="s">
        <v>25</v>
      </c>
      <c r="K48" s="54" t="s">
        <v>37</v>
      </c>
      <c r="M48" s="54" t="s">
        <v>37</v>
      </c>
      <c r="N48" s="12"/>
      <c r="O48" s="12"/>
      <c r="P48" s="14"/>
    </row>
    <row r="49" spans="2:16" x14ac:dyDescent="0.25">
      <c r="B49" s="13"/>
      <c r="C49" s="12"/>
      <c r="D49" s="90" t="s">
        <v>38</v>
      </c>
      <c r="E49" s="90"/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5">
        <v>0</v>
      </c>
      <c r="M49" s="53">
        <f>+K49/K$56</f>
        <v>0</v>
      </c>
      <c r="N49" s="12"/>
      <c r="O49" s="12"/>
      <c r="P49" s="14"/>
    </row>
    <row r="50" spans="2:16" s="49" customFormat="1" x14ac:dyDescent="0.25">
      <c r="B50" s="50"/>
      <c r="D50" s="90" t="s">
        <v>39</v>
      </c>
      <c r="E50" s="90"/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5">
        <v>0</v>
      </c>
      <c r="L50" s="1"/>
      <c r="M50" s="53">
        <f t="shared" ref="M50:M56" si="2">+K50/K$56</f>
        <v>0</v>
      </c>
      <c r="P50" s="51"/>
    </row>
    <row r="51" spans="2:16" x14ac:dyDescent="0.25">
      <c r="B51" s="13"/>
      <c r="D51" s="90" t="s">
        <v>40</v>
      </c>
      <c r="E51" s="90"/>
      <c r="F51" s="52">
        <v>52.750217169999999</v>
      </c>
      <c r="G51" s="52">
        <v>21.900769499999999</v>
      </c>
      <c r="H51" s="52">
        <v>0</v>
      </c>
      <c r="I51" s="52">
        <v>0</v>
      </c>
      <c r="J51" s="52">
        <v>9.5905199999999996E-2</v>
      </c>
      <c r="K51" s="55">
        <v>74.746891869999999</v>
      </c>
      <c r="M51" s="53">
        <f t="shared" si="2"/>
        <v>0.17798417174948661</v>
      </c>
      <c r="P51" s="14"/>
    </row>
    <row r="52" spans="2:16" x14ac:dyDescent="0.25">
      <c r="B52" s="13"/>
      <c r="D52" s="90" t="s">
        <v>41</v>
      </c>
      <c r="E52" s="90"/>
      <c r="F52" s="52">
        <v>63.318753119999997</v>
      </c>
      <c r="G52" s="52">
        <v>96.190032520000017</v>
      </c>
      <c r="H52" s="52">
        <v>1.6411007899999999</v>
      </c>
      <c r="I52" s="52">
        <v>2.1738855700000004</v>
      </c>
      <c r="J52" s="52">
        <v>8.5268662700000011</v>
      </c>
      <c r="K52" s="55">
        <v>171.85063827000002</v>
      </c>
      <c r="M52" s="53">
        <f t="shared" si="2"/>
        <v>0.40920355016638071</v>
      </c>
      <c r="P52" s="14"/>
    </row>
    <row r="53" spans="2:16" x14ac:dyDescent="0.25">
      <c r="B53" s="13"/>
      <c r="D53" s="90" t="s">
        <v>42</v>
      </c>
      <c r="E53" s="90"/>
      <c r="F53" s="52">
        <v>16.901878100000001</v>
      </c>
      <c r="G53" s="52">
        <v>52.001313940000003</v>
      </c>
      <c r="H53" s="52">
        <v>2.9308869599999996</v>
      </c>
      <c r="I53" s="52">
        <v>7.1278955399999999</v>
      </c>
      <c r="J53" s="52">
        <v>8.251461149999999</v>
      </c>
      <c r="K53" s="55">
        <v>87.213435689999997</v>
      </c>
      <c r="M53" s="53">
        <f t="shared" si="2"/>
        <v>0.20766898433327144</v>
      </c>
      <c r="P53" s="14"/>
    </row>
    <row r="54" spans="2:16" x14ac:dyDescent="0.25">
      <c r="B54" s="13"/>
      <c r="D54" s="90" t="s">
        <v>43</v>
      </c>
      <c r="E54" s="90"/>
      <c r="F54" s="52">
        <v>21.477492119999997</v>
      </c>
      <c r="G54" s="52">
        <v>28.232760649999999</v>
      </c>
      <c r="H54" s="52">
        <v>1.26341452</v>
      </c>
      <c r="I54" s="52">
        <v>1.1323210799999999</v>
      </c>
      <c r="J54" s="52">
        <v>1.5951547399999999</v>
      </c>
      <c r="K54" s="55">
        <v>53.70114310999999</v>
      </c>
      <c r="M54" s="53">
        <f t="shared" si="2"/>
        <v>0.12787091528912287</v>
      </c>
      <c r="P54" s="14"/>
    </row>
    <row r="55" spans="2:16" x14ac:dyDescent="0.25">
      <c r="B55" s="13"/>
      <c r="D55" s="90" t="s">
        <v>44</v>
      </c>
      <c r="E55" s="90"/>
      <c r="F55" s="52">
        <v>19.904826839999998</v>
      </c>
      <c r="G55" s="52">
        <v>12.500541380000001</v>
      </c>
      <c r="H55" s="52">
        <v>0</v>
      </c>
      <c r="I55" s="52">
        <v>0</v>
      </c>
      <c r="J55" s="52">
        <v>4.6225990000000002E-2</v>
      </c>
      <c r="K55" s="55">
        <v>32.451594210000003</v>
      </c>
      <c r="M55" s="53">
        <f t="shared" si="2"/>
        <v>7.7272378461738511E-2</v>
      </c>
      <c r="P55" s="14"/>
    </row>
    <row r="56" spans="2:16" x14ac:dyDescent="0.25">
      <c r="B56" s="13"/>
      <c r="D56" s="90" t="s">
        <v>37</v>
      </c>
      <c r="E56" s="90"/>
      <c r="F56" s="55">
        <v>174.35316734999998</v>
      </c>
      <c r="G56" s="55">
        <v>210.82541799000001</v>
      </c>
      <c r="H56" s="55">
        <v>5.8354022699999994</v>
      </c>
      <c r="I56" s="55">
        <v>10.434102190000001</v>
      </c>
      <c r="J56" s="55">
        <v>18.515613349999999</v>
      </c>
      <c r="K56" s="55">
        <v>419.96370314999996</v>
      </c>
      <c r="M56" s="53">
        <f t="shared" si="2"/>
        <v>1</v>
      </c>
      <c r="P56" s="14"/>
    </row>
    <row r="57" spans="2:16" x14ac:dyDescent="0.25">
      <c r="B57" s="13"/>
      <c r="E57" s="12"/>
      <c r="F57" s="25"/>
      <c r="G57" s="12"/>
      <c r="H57" s="12"/>
      <c r="P57" s="14"/>
    </row>
    <row r="58" spans="2:16" x14ac:dyDescent="0.25">
      <c r="B58" s="13"/>
      <c r="E58" s="12"/>
      <c r="F58" s="25"/>
      <c r="G58" s="12"/>
      <c r="H58" s="12"/>
      <c r="P58" s="14"/>
    </row>
    <row r="59" spans="2:16" x14ac:dyDescent="0.25">
      <c r="B59" s="13"/>
      <c r="D59" s="90" t="s">
        <v>38</v>
      </c>
      <c r="E59" s="90"/>
      <c r="F59" s="53">
        <f>IFERROR(F49/$K49,0)</f>
        <v>0</v>
      </c>
      <c r="G59" s="53">
        <f t="shared" ref="G59:J59" si="3">IFERROR(G49/$K49,0)</f>
        <v>0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5">
        <f>SUM(F59:J59)</f>
        <v>0</v>
      </c>
      <c r="P59" s="14"/>
    </row>
    <row r="60" spans="2:16" x14ac:dyDescent="0.25">
      <c r="B60" s="13"/>
      <c r="D60" s="90" t="s">
        <v>39</v>
      </c>
      <c r="E60" s="90"/>
      <c r="F60" s="53">
        <f t="shared" ref="F60:J60" si="4">IFERROR(F50/$K50,0)</f>
        <v>0</v>
      </c>
      <c r="G60" s="53">
        <f t="shared" si="4"/>
        <v>0</v>
      </c>
      <c r="H60" s="53">
        <f t="shared" si="4"/>
        <v>0</v>
      </c>
      <c r="I60" s="53">
        <f t="shared" si="4"/>
        <v>0</v>
      </c>
      <c r="J60" s="53">
        <f t="shared" si="4"/>
        <v>0</v>
      </c>
      <c r="K60" s="55">
        <f t="shared" ref="K60:K65" si="5">SUM(F60:J60)</f>
        <v>0</v>
      </c>
      <c r="P60" s="14"/>
    </row>
    <row r="61" spans="2:16" x14ac:dyDescent="0.25">
      <c r="B61" s="13"/>
      <c r="D61" s="90" t="s">
        <v>40</v>
      </c>
      <c r="E61" s="90"/>
      <c r="F61" s="53">
        <f t="shared" ref="F61:J61" si="6">IFERROR(F51/$K51,0)</f>
        <v>0.70571786799835534</v>
      </c>
      <c r="G61" s="53">
        <f t="shared" si="6"/>
        <v>0.29299906594229869</v>
      </c>
      <c r="H61" s="53">
        <f t="shared" si="6"/>
        <v>0</v>
      </c>
      <c r="I61" s="53">
        <f t="shared" si="6"/>
        <v>0</v>
      </c>
      <c r="J61" s="53">
        <f t="shared" si="6"/>
        <v>1.283066059345967E-3</v>
      </c>
      <c r="K61" s="56">
        <f t="shared" si="5"/>
        <v>1</v>
      </c>
      <c r="P61" s="14"/>
    </row>
    <row r="62" spans="2:16" x14ac:dyDescent="0.25">
      <c r="B62" s="13"/>
      <c r="D62" s="90" t="s">
        <v>41</v>
      </c>
      <c r="E62" s="90"/>
      <c r="F62" s="53">
        <f t="shared" ref="F62:J62" si="7">IFERROR(F52/$K52,0)</f>
        <v>0.36845224293271395</v>
      </c>
      <c r="G62" s="53">
        <f t="shared" si="7"/>
        <v>0.55973043503552655</v>
      </c>
      <c r="H62" s="53">
        <f t="shared" si="7"/>
        <v>9.5495763444393734E-3</v>
      </c>
      <c r="I62" s="53">
        <f t="shared" si="7"/>
        <v>1.2649854500886633E-2</v>
      </c>
      <c r="J62" s="53">
        <f t="shared" si="7"/>
        <v>4.9617891186433477E-2</v>
      </c>
      <c r="K62" s="56">
        <f t="shared" si="5"/>
        <v>1</v>
      </c>
      <c r="P62" s="14"/>
    </row>
    <row r="63" spans="2:16" x14ac:dyDescent="0.25">
      <c r="B63" s="13"/>
      <c r="D63" s="90" t="s">
        <v>42</v>
      </c>
      <c r="E63" s="90"/>
      <c r="F63" s="53">
        <f t="shared" ref="F63:J63" si="8">IFERROR(F53/$K53,0)</f>
        <v>0.19379901693218116</v>
      </c>
      <c r="G63" s="53">
        <f t="shared" si="8"/>
        <v>0.59625347320152111</v>
      </c>
      <c r="H63" s="53">
        <f t="shared" si="8"/>
        <v>3.3605911025198366E-2</v>
      </c>
      <c r="I63" s="53">
        <f t="shared" si="8"/>
        <v>8.172932855593594E-2</v>
      </c>
      <c r="J63" s="53">
        <f t="shared" si="8"/>
        <v>9.4612270285163433E-2</v>
      </c>
      <c r="K63" s="56">
        <f t="shared" si="5"/>
        <v>1</v>
      </c>
      <c r="P63" s="14"/>
    </row>
    <row r="64" spans="2:16" x14ac:dyDescent="0.25">
      <c r="B64" s="13"/>
      <c r="D64" s="90" t="s">
        <v>43</v>
      </c>
      <c r="E64" s="90"/>
      <c r="F64" s="53">
        <f t="shared" ref="F64:J64" si="9">IFERROR(F54/$K54,0)</f>
        <v>0.39994478471354095</v>
      </c>
      <c r="G64" s="53">
        <f t="shared" si="9"/>
        <v>0.52573854139694509</v>
      </c>
      <c r="H64" s="53">
        <f t="shared" si="9"/>
        <v>2.352677143970763E-2</v>
      </c>
      <c r="I64" s="53">
        <f t="shared" si="9"/>
        <v>2.1085604782761953E-2</v>
      </c>
      <c r="J64" s="53">
        <f t="shared" si="9"/>
        <v>2.970429766704458E-2</v>
      </c>
      <c r="K64" s="56">
        <f t="shared" si="5"/>
        <v>1.0000000000000002</v>
      </c>
      <c r="P64" s="14"/>
    </row>
    <row r="65" spans="2:16" x14ac:dyDescent="0.25">
      <c r="B65" s="13"/>
      <c r="D65" s="90" t="s">
        <v>44</v>
      </c>
      <c r="E65" s="90"/>
      <c r="F65" s="53">
        <f t="shared" ref="F65:J65" si="10">IFERROR(F55/$K55,0)</f>
        <v>0.61336976886843664</v>
      </c>
      <c r="G65" s="53">
        <f t="shared" si="10"/>
        <v>0.38520577137464457</v>
      </c>
      <c r="H65" s="53">
        <f t="shared" si="10"/>
        <v>0</v>
      </c>
      <c r="I65" s="53">
        <f t="shared" si="10"/>
        <v>0</v>
      </c>
      <c r="J65" s="53">
        <f t="shared" si="10"/>
        <v>1.4244597569186724E-3</v>
      </c>
      <c r="K65" s="56">
        <f t="shared" si="5"/>
        <v>0.99999999999999978</v>
      </c>
      <c r="P65" s="14"/>
    </row>
    <row r="66" spans="2:16" x14ac:dyDescent="0.25">
      <c r="B66" s="13"/>
      <c r="D66" s="90" t="s">
        <v>37</v>
      </c>
      <c r="E66" s="90"/>
      <c r="F66" s="53">
        <f t="shared" ref="F66:J66" si="11">IFERROR(F56/$K56,0)</f>
        <v>0.41516246771384818</v>
      </c>
      <c r="G66" s="53">
        <f t="shared" si="11"/>
        <v>0.50200866505527197</v>
      </c>
      <c r="H66" s="53">
        <f t="shared" si="11"/>
        <v>1.3895015750720123E-2</v>
      </c>
      <c r="I66" s="53">
        <f t="shared" si="11"/>
        <v>2.4845247605298916E-2</v>
      </c>
      <c r="J66" s="53">
        <f t="shared" si="11"/>
        <v>4.4088603874860847E-2</v>
      </c>
      <c r="K66" s="53">
        <f t="shared" ref="K66" si="12">+K56/$K56</f>
        <v>1</v>
      </c>
      <c r="P66" s="14"/>
    </row>
    <row r="67" spans="2:16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16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16" x14ac:dyDescent="0.25">
      <c r="B69" s="13"/>
      <c r="C69" s="12"/>
      <c r="D69" s="94" t="s">
        <v>50</v>
      </c>
      <c r="E69" s="94"/>
      <c r="F69" s="94"/>
      <c r="G69" s="94"/>
      <c r="H69" s="94"/>
      <c r="I69" s="94"/>
      <c r="J69" s="94"/>
      <c r="K69" s="94"/>
      <c r="L69" s="94"/>
      <c r="M69" s="94"/>
      <c r="N69" s="12"/>
      <c r="O69" s="12"/>
      <c r="P69" s="14"/>
    </row>
    <row r="70" spans="2:16" x14ac:dyDescent="0.25">
      <c r="B70" s="13"/>
      <c r="C70" s="12"/>
      <c r="D70" s="95" t="s">
        <v>49</v>
      </c>
      <c r="E70" s="95"/>
      <c r="F70" s="95"/>
      <c r="G70" s="95"/>
      <c r="H70" s="95"/>
      <c r="I70" s="95"/>
      <c r="J70" s="95"/>
      <c r="K70" s="95"/>
      <c r="L70" s="95"/>
      <c r="M70" s="95"/>
      <c r="N70" s="12"/>
      <c r="O70" s="12"/>
      <c r="P70" s="14"/>
    </row>
    <row r="71" spans="2:16" ht="15" customHeight="1" x14ac:dyDescent="0.25">
      <c r="B71" s="13"/>
      <c r="C71" s="12"/>
      <c r="D71" s="96"/>
      <c r="E71" s="96"/>
      <c r="F71" s="57">
        <v>2012</v>
      </c>
      <c r="G71" s="57">
        <v>2013</v>
      </c>
      <c r="H71" s="57">
        <v>2014</v>
      </c>
      <c r="I71" s="57">
        <v>2015</v>
      </c>
      <c r="J71" s="57">
        <v>2016</v>
      </c>
      <c r="K71" s="57">
        <v>2017</v>
      </c>
      <c r="L71" s="60" t="s">
        <v>60</v>
      </c>
      <c r="M71" s="59" t="s">
        <v>61</v>
      </c>
      <c r="N71" s="12"/>
      <c r="O71" s="12"/>
      <c r="P71" s="14"/>
    </row>
    <row r="72" spans="2:16" x14ac:dyDescent="0.25">
      <c r="B72" s="13"/>
      <c r="C72" s="12"/>
      <c r="D72" s="97" t="s">
        <v>38</v>
      </c>
      <c r="E72" s="97"/>
      <c r="F72" s="52">
        <v>0</v>
      </c>
      <c r="G72" s="52">
        <v>2.9989999999999999E-5</v>
      </c>
      <c r="H72" s="52">
        <v>0</v>
      </c>
      <c r="I72" s="52">
        <v>1.0909999999999999E-5</v>
      </c>
      <c r="J72" s="52">
        <v>0</v>
      </c>
      <c r="K72" s="52">
        <v>0</v>
      </c>
      <c r="L72" s="61">
        <f>+IFERROR(K72/J72-1,0)</f>
        <v>0</v>
      </c>
      <c r="M72" s="58">
        <f>+K72-J72</f>
        <v>0</v>
      </c>
      <c r="N72" s="12"/>
      <c r="O72" s="12"/>
      <c r="P72" s="14"/>
    </row>
    <row r="73" spans="2:16" x14ac:dyDescent="0.25">
      <c r="B73" s="13"/>
      <c r="C73" s="12"/>
      <c r="D73" s="90" t="s">
        <v>39</v>
      </c>
      <c r="E73" s="90"/>
      <c r="F73" s="52">
        <v>0.93563465000000001</v>
      </c>
      <c r="G73" s="52">
        <v>0</v>
      </c>
      <c r="H73" s="52">
        <v>0</v>
      </c>
      <c r="I73" s="52">
        <v>9.0589999999999985E-5</v>
      </c>
      <c r="J73" s="52">
        <v>0</v>
      </c>
      <c r="K73" s="52">
        <v>0</v>
      </c>
      <c r="L73" s="61">
        <f t="shared" ref="L73:L79" si="13">+IFERROR(K73/J73-1,0)</f>
        <v>0</v>
      </c>
      <c r="M73" s="58">
        <f t="shared" ref="M73:M79" si="14">+K73-J73</f>
        <v>0</v>
      </c>
      <c r="N73" s="12"/>
      <c r="O73" s="12"/>
      <c r="P73" s="14"/>
    </row>
    <row r="74" spans="2:16" x14ac:dyDescent="0.25">
      <c r="B74" s="13"/>
      <c r="C74" s="12"/>
      <c r="D74" s="90" t="s">
        <v>40</v>
      </c>
      <c r="E74" s="90"/>
      <c r="F74" s="52">
        <v>23.572103810000002</v>
      </c>
      <c r="G74" s="52">
        <v>33.152230029999998</v>
      </c>
      <c r="H74" s="52">
        <v>39.537406109999999</v>
      </c>
      <c r="I74" s="52">
        <v>56.392082489999993</v>
      </c>
      <c r="J74" s="52">
        <v>70.702119999999994</v>
      </c>
      <c r="K74" s="52">
        <v>74.746891869999999</v>
      </c>
      <c r="L74" s="61">
        <f t="shared" si="13"/>
        <v>5.7208636318119011E-2</v>
      </c>
      <c r="M74" s="58">
        <f t="shared" si="14"/>
        <v>4.0447718700000053</v>
      </c>
      <c r="N74" s="12"/>
      <c r="O74" s="12"/>
      <c r="P74" s="14"/>
    </row>
    <row r="75" spans="2:16" x14ac:dyDescent="0.25">
      <c r="B75" s="13"/>
      <c r="C75" s="12"/>
      <c r="D75" s="90" t="s">
        <v>41</v>
      </c>
      <c r="E75" s="90"/>
      <c r="F75" s="52">
        <v>112.64954868999999</v>
      </c>
      <c r="G75" s="52">
        <v>130.23237638999998</v>
      </c>
      <c r="H75" s="52">
        <v>122.9299247</v>
      </c>
      <c r="I75" s="52">
        <v>125.85153558000002</v>
      </c>
      <c r="J75" s="52">
        <v>153.66681</v>
      </c>
      <c r="K75" s="52">
        <v>171.85063827000002</v>
      </c>
      <c r="L75" s="61">
        <f t="shared" si="13"/>
        <v>0.1183328284748022</v>
      </c>
      <c r="M75" s="58">
        <f t="shared" si="14"/>
        <v>18.183828270000021</v>
      </c>
      <c r="N75" s="12"/>
      <c r="O75" s="12"/>
      <c r="P75" s="14"/>
    </row>
    <row r="76" spans="2:16" x14ac:dyDescent="0.25">
      <c r="B76" s="13"/>
      <c r="C76" s="12"/>
      <c r="D76" s="90" t="s">
        <v>42</v>
      </c>
      <c r="E76" s="90"/>
      <c r="F76" s="52">
        <v>62.275696419999996</v>
      </c>
      <c r="G76" s="52">
        <v>70.214140640000011</v>
      </c>
      <c r="H76" s="52">
        <v>72.98227301</v>
      </c>
      <c r="I76" s="52">
        <v>74.459614099999996</v>
      </c>
      <c r="J76" s="52">
        <v>76.120719999999992</v>
      </c>
      <c r="K76" s="52">
        <v>87.213435689999997</v>
      </c>
      <c r="L76" s="61">
        <f t="shared" si="13"/>
        <v>0.14572531224087215</v>
      </c>
      <c r="M76" s="58">
        <f t="shared" si="14"/>
        <v>11.092715690000006</v>
      </c>
      <c r="N76" s="12"/>
      <c r="O76" s="12"/>
      <c r="P76" s="14"/>
    </row>
    <row r="77" spans="2:16" x14ac:dyDescent="0.25">
      <c r="B77" s="13"/>
      <c r="C77" s="12"/>
      <c r="D77" s="90" t="s">
        <v>43</v>
      </c>
      <c r="E77" s="90"/>
      <c r="F77" s="52">
        <v>28.425251850000002</v>
      </c>
      <c r="G77" s="52">
        <v>30.646357449999996</v>
      </c>
      <c r="H77" s="52">
        <v>31.055422109999999</v>
      </c>
      <c r="I77" s="52">
        <v>28.892704160000001</v>
      </c>
      <c r="J77" s="52">
        <v>35.659919999999993</v>
      </c>
      <c r="K77" s="52">
        <v>53.70114310999999</v>
      </c>
      <c r="L77" s="61">
        <f t="shared" si="13"/>
        <v>0.50592438541645635</v>
      </c>
      <c r="M77" s="58">
        <f t="shared" si="14"/>
        <v>18.041223109999997</v>
      </c>
      <c r="N77" s="12"/>
      <c r="O77" s="12"/>
      <c r="P77" s="14"/>
    </row>
    <row r="78" spans="2:16" x14ac:dyDescent="0.25">
      <c r="B78" s="13"/>
      <c r="C78" s="12"/>
      <c r="D78" s="90" t="s">
        <v>44</v>
      </c>
      <c r="E78" s="90"/>
      <c r="F78" s="52">
        <v>7.0677383799999998</v>
      </c>
      <c r="G78" s="52">
        <v>14.43845293</v>
      </c>
      <c r="H78" s="52">
        <v>17.753419749999999</v>
      </c>
      <c r="I78" s="52">
        <v>20.028676600000004</v>
      </c>
      <c r="J78" s="52">
        <v>28.711510000000004</v>
      </c>
      <c r="K78" s="52">
        <v>32.451594209999996</v>
      </c>
      <c r="L78" s="61">
        <f t="shared" si="13"/>
        <v>0.13026428111931398</v>
      </c>
      <c r="M78" s="58">
        <f t="shared" si="14"/>
        <v>3.740084209999992</v>
      </c>
      <c r="N78" s="12"/>
      <c r="O78" s="12"/>
      <c r="P78" s="14"/>
    </row>
    <row r="79" spans="2:16" x14ac:dyDescent="0.25">
      <c r="B79" s="13"/>
      <c r="C79" s="12"/>
      <c r="D79" s="90" t="s">
        <v>37</v>
      </c>
      <c r="E79" s="90"/>
      <c r="F79" s="52">
        <v>234.92597380000001</v>
      </c>
      <c r="G79" s="52">
        <v>278.68358742999999</v>
      </c>
      <c r="H79" s="52">
        <v>284.25844568000002</v>
      </c>
      <c r="I79" s="52">
        <v>305.62471442999998</v>
      </c>
      <c r="J79" s="52">
        <v>364.86108000000002</v>
      </c>
      <c r="K79" s="52">
        <v>419.96370315000001</v>
      </c>
      <c r="L79" s="61">
        <f t="shared" si="13"/>
        <v>0.15102357080673001</v>
      </c>
      <c r="M79" s="58">
        <f t="shared" si="14"/>
        <v>55.102623149999999</v>
      </c>
      <c r="N79" s="12"/>
      <c r="O79" s="12"/>
      <c r="P79" s="14"/>
    </row>
    <row r="80" spans="2:16" x14ac:dyDescent="0.25">
      <c r="B80" s="13"/>
      <c r="C80" s="12"/>
      <c r="D80" s="91" t="s">
        <v>57</v>
      </c>
      <c r="E80" s="91"/>
      <c r="F80" s="91"/>
      <c r="G80" s="91"/>
      <c r="H80" s="91"/>
      <c r="I80" s="91"/>
      <c r="J80" s="91"/>
      <c r="K80" s="91"/>
      <c r="L80" s="91"/>
      <c r="M80" s="91"/>
      <c r="N80" s="12"/>
      <c r="O80" s="12"/>
      <c r="P80" s="14"/>
    </row>
    <row r="81" spans="2:16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</row>
    <row r="82" spans="2:16" x14ac:dyDescent="0.25">
      <c r="B82" s="13"/>
      <c r="C82" s="12"/>
      <c r="D82" s="12"/>
      <c r="E82" s="12"/>
      <c r="F82" s="12"/>
      <c r="G82" s="12"/>
      <c r="H82" s="12"/>
      <c r="O82" s="12"/>
      <c r="P82" s="14"/>
    </row>
    <row r="83" spans="2:16" x14ac:dyDescent="0.2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5" spans="2:16" x14ac:dyDescent="0.25">
      <c r="B85" s="20" t="s">
        <v>58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2:16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2:16" x14ac:dyDescent="0.25">
      <c r="B87" s="13"/>
      <c r="C87" s="12"/>
      <c r="D87" s="12"/>
      <c r="E87" s="92" t="s">
        <v>51</v>
      </c>
      <c r="F87" s="92"/>
      <c r="G87" s="92"/>
      <c r="H87" s="92"/>
      <c r="I87" s="92"/>
      <c r="J87" s="92"/>
      <c r="K87" s="92"/>
      <c r="L87" s="92"/>
      <c r="M87" s="92"/>
      <c r="N87" s="12"/>
      <c r="O87" s="12"/>
      <c r="P87" s="14"/>
    </row>
    <row r="88" spans="2:16" x14ac:dyDescent="0.25">
      <c r="B88" s="13"/>
      <c r="C88" s="12"/>
      <c r="D88" s="12"/>
      <c r="E88" s="107" t="s">
        <v>63</v>
      </c>
      <c r="F88" s="107"/>
      <c r="G88" s="107"/>
      <c r="H88" s="107"/>
      <c r="I88" s="107"/>
      <c r="J88" s="107"/>
      <c r="K88" s="107"/>
      <c r="L88" s="107"/>
      <c r="M88" s="107"/>
      <c r="N88" s="12"/>
      <c r="O88" s="12"/>
      <c r="P88" s="14"/>
    </row>
    <row r="89" spans="2:16" ht="24" x14ac:dyDescent="0.25">
      <c r="B89" s="13"/>
      <c r="C89" s="12"/>
      <c r="D89" s="12"/>
      <c r="E89" s="62" t="s">
        <v>59</v>
      </c>
      <c r="F89" s="62" t="s">
        <v>24</v>
      </c>
      <c r="G89" s="62" t="s">
        <v>52</v>
      </c>
      <c r="H89" s="62" t="s">
        <v>53</v>
      </c>
      <c r="I89" s="62" t="s">
        <v>54</v>
      </c>
      <c r="J89" s="62" t="s">
        <v>28</v>
      </c>
      <c r="K89" s="62" t="s">
        <v>55</v>
      </c>
      <c r="L89" s="62" t="s">
        <v>56</v>
      </c>
      <c r="M89" s="62" t="s">
        <v>1</v>
      </c>
      <c r="N89" s="12"/>
      <c r="O89" s="12"/>
      <c r="P89" s="14"/>
    </row>
    <row r="90" spans="2:16" x14ac:dyDescent="0.25">
      <c r="B90" s="13"/>
      <c r="C90" s="12"/>
      <c r="D90" s="12"/>
      <c r="E90" s="63">
        <v>2012</v>
      </c>
      <c r="F90" s="64">
        <v>6.4581008983327956E-2</v>
      </c>
      <c r="G90" s="64">
        <v>4.5278029010747935E-2</v>
      </c>
      <c r="H90" s="64">
        <v>6.2580265463449067E-2</v>
      </c>
      <c r="I90" s="64">
        <v>1.7155478885696546E-2</v>
      </c>
      <c r="J90" s="64">
        <v>2.3749402437734667E-2</v>
      </c>
      <c r="K90" s="64">
        <v>8.7544950196334521E-3</v>
      </c>
      <c r="L90" s="64">
        <v>0</v>
      </c>
      <c r="M90" s="64">
        <v>5.2208028453044876E-2</v>
      </c>
      <c r="N90" s="12"/>
      <c r="O90" s="12"/>
      <c r="P90" s="14"/>
    </row>
    <row r="91" spans="2:16" x14ac:dyDescent="0.25">
      <c r="B91" s="13"/>
      <c r="C91" s="12"/>
      <c r="D91" s="12"/>
      <c r="E91" s="63">
        <v>2013</v>
      </c>
      <c r="F91" s="64">
        <v>9.5285787097079508E-2</v>
      </c>
      <c r="G91" s="64">
        <v>3.1988381024610782E-2</v>
      </c>
      <c r="H91" s="64">
        <v>5.5028951470797824E-2</v>
      </c>
      <c r="I91" s="64">
        <v>0</v>
      </c>
      <c r="J91" s="64">
        <v>9.08434248278054E-2</v>
      </c>
      <c r="K91" s="64">
        <v>1.0530396188981318E-2</v>
      </c>
      <c r="L91" s="64">
        <v>1.1516327686303037E-2</v>
      </c>
      <c r="M91" s="64">
        <v>5.613952026303088E-2</v>
      </c>
      <c r="N91" s="12"/>
      <c r="O91" s="12"/>
      <c r="P91" s="14"/>
    </row>
    <row r="92" spans="2:16" x14ac:dyDescent="0.25">
      <c r="B92" s="13"/>
      <c r="C92" s="12"/>
      <c r="D92" s="12"/>
      <c r="E92" s="63">
        <v>2014</v>
      </c>
      <c r="F92" s="64">
        <v>9.1867142354582348E-2</v>
      </c>
      <c r="G92" s="64">
        <v>1.7498447155831962E-2</v>
      </c>
      <c r="H92" s="64">
        <v>6.4286929904503687E-2</v>
      </c>
      <c r="I92" s="64">
        <v>0</v>
      </c>
      <c r="J92" s="64">
        <v>7.4502615932484778E-2</v>
      </c>
      <c r="K92" s="64">
        <v>1.154242083293807E-2</v>
      </c>
      <c r="L92" s="64">
        <v>7.3883504392588759E-3</v>
      </c>
      <c r="M92" s="64">
        <v>5.3904297370327703E-2</v>
      </c>
      <c r="N92" s="12"/>
      <c r="O92" s="12"/>
      <c r="P92" s="14"/>
    </row>
    <row r="93" spans="2:16" x14ac:dyDescent="0.25">
      <c r="B93" s="13"/>
      <c r="C93" s="12"/>
      <c r="D93" s="12"/>
      <c r="E93" s="63">
        <v>2015</v>
      </c>
      <c r="F93" s="64">
        <v>0.11057087217442875</v>
      </c>
      <c r="G93" s="64">
        <v>2.9469381919998153E-2</v>
      </c>
      <c r="H93" s="64">
        <v>5.5740301816933666E-2</v>
      </c>
      <c r="I93" s="64">
        <v>0</v>
      </c>
      <c r="J93" s="64">
        <v>4.9875221456847155E-2</v>
      </c>
      <c r="K93" s="64">
        <v>1.6175049059191888E-2</v>
      </c>
      <c r="L93" s="64">
        <v>3.320368583603546E-2</v>
      </c>
      <c r="M93" s="64">
        <v>5.7236890618753658E-2</v>
      </c>
      <c r="N93" s="12"/>
      <c r="O93" s="12"/>
      <c r="P93" s="14"/>
    </row>
    <row r="94" spans="2:16" x14ac:dyDescent="0.25">
      <c r="B94" s="13"/>
      <c r="C94" s="12"/>
      <c r="D94" s="12"/>
      <c r="E94" s="63">
        <v>2016</v>
      </c>
      <c r="F94" s="64">
        <v>0.1095806098638127</v>
      </c>
      <c r="G94" s="64">
        <v>1.9833542578936918E-2</v>
      </c>
      <c r="H94" s="64">
        <v>6.2912229822902233E-2</v>
      </c>
      <c r="I94" s="64">
        <v>4.5320682495324706E-2</v>
      </c>
      <c r="J94" s="64">
        <v>5.7718429918474722E-2</v>
      </c>
      <c r="K94" s="64">
        <v>1.5378683520509275E-2</v>
      </c>
      <c r="L94" s="64">
        <v>3.8701551801291346E-2</v>
      </c>
      <c r="M94" s="64">
        <v>6.5323368097526827E-2</v>
      </c>
      <c r="N94" s="12"/>
      <c r="O94" s="12"/>
      <c r="P94" s="14"/>
    </row>
    <row r="95" spans="2:16" x14ac:dyDescent="0.25">
      <c r="B95" s="13"/>
      <c r="C95" s="12"/>
      <c r="D95" s="12"/>
      <c r="E95" s="63" t="s">
        <v>62</v>
      </c>
      <c r="F95" s="64">
        <v>0.10970524707426076</v>
      </c>
      <c r="G95" s="64">
        <v>1.6502692649292071E-2</v>
      </c>
      <c r="H95" s="64">
        <v>4.3606217397609878E-2</v>
      </c>
      <c r="I95" s="64">
        <v>5.7106806794315457E-2</v>
      </c>
      <c r="J95" s="64">
        <v>6.3397163495104977E-2</v>
      </c>
      <c r="K95" s="64">
        <v>1.4965183669715044E-2</v>
      </c>
      <c r="L95" s="64">
        <v>0.1379585843980593</v>
      </c>
      <c r="M95" s="64">
        <v>6.3048301263008838E-2</v>
      </c>
      <c r="N95" s="12"/>
      <c r="O95" s="12"/>
      <c r="P95" s="14"/>
    </row>
    <row r="96" spans="2:16" x14ac:dyDescent="0.25">
      <c r="B96" s="13"/>
      <c r="C96" s="12"/>
      <c r="D96" s="12"/>
      <c r="E96" s="89" t="s">
        <v>57</v>
      </c>
      <c r="F96" s="89"/>
      <c r="G96" s="89"/>
      <c r="H96" s="89"/>
      <c r="I96" s="89"/>
      <c r="J96" s="89"/>
      <c r="K96" s="89"/>
      <c r="L96" s="89"/>
      <c r="M96" s="89"/>
      <c r="N96" s="12"/>
      <c r="O96" s="12"/>
      <c r="P96" s="14"/>
    </row>
    <row r="97" spans="2:16" x14ac:dyDescent="0.25">
      <c r="B97" s="13"/>
      <c r="C97" s="12"/>
      <c r="D97" s="12"/>
      <c r="E97" s="12"/>
      <c r="O97" s="12"/>
      <c r="P97" s="14"/>
    </row>
    <row r="98" spans="2:16" x14ac:dyDescent="0.25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</sheetData>
  <sortState ref="K11:L23">
    <sortCondition descending="1" ref="K12:K24"/>
  </sortState>
  <mergeCells count="44">
    <mergeCell ref="B1:P2"/>
    <mergeCell ref="F27:K27"/>
    <mergeCell ref="F28:K28"/>
    <mergeCell ref="F29:G29"/>
    <mergeCell ref="F38:K38"/>
    <mergeCell ref="C8:G9"/>
    <mergeCell ref="G10:H12"/>
    <mergeCell ref="G14:H16"/>
    <mergeCell ref="J8:M9"/>
    <mergeCell ref="M10:N12"/>
    <mergeCell ref="D65:E65"/>
    <mergeCell ref="D49:E49"/>
    <mergeCell ref="D50:E50"/>
    <mergeCell ref="D51:E51"/>
    <mergeCell ref="D52:E52"/>
    <mergeCell ref="D53:E53"/>
    <mergeCell ref="D75:E75"/>
    <mergeCell ref="D76:E76"/>
    <mergeCell ref="D69:M69"/>
    <mergeCell ref="D46:K46"/>
    <mergeCell ref="D47:K47"/>
    <mergeCell ref="D54:E54"/>
    <mergeCell ref="D55:E55"/>
    <mergeCell ref="D56:E56"/>
    <mergeCell ref="D66:E66"/>
    <mergeCell ref="D48:E48"/>
    <mergeCell ref="D59:E59"/>
    <mergeCell ref="D60:E60"/>
    <mergeCell ref="D61:E61"/>
    <mergeCell ref="D62:E62"/>
    <mergeCell ref="D63:E63"/>
    <mergeCell ref="D64:E64"/>
    <mergeCell ref="D71:E71"/>
    <mergeCell ref="D70:M70"/>
    <mergeCell ref="D72:E72"/>
    <mergeCell ref="D73:E73"/>
    <mergeCell ref="D74:E74"/>
    <mergeCell ref="E87:M87"/>
    <mergeCell ref="E88:M88"/>
    <mergeCell ref="E96:M96"/>
    <mergeCell ref="D80:M80"/>
    <mergeCell ref="D77:E77"/>
    <mergeCell ref="D78:E78"/>
    <mergeCell ref="D79:E7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08" t="s">
        <v>83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5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2:16" x14ac:dyDescent="0.25">
      <c r="C3" s="5" t="str">
        <f>+B6</f>
        <v>1. Intermediación Financiera</v>
      </c>
      <c r="D3" s="27"/>
      <c r="E3" s="27"/>
      <c r="F3" s="27"/>
      <c r="G3" s="26"/>
      <c r="H3" s="27"/>
      <c r="I3" s="27"/>
      <c r="J3" s="5" t="str">
        <f>+B44</f>
        <v>3. Créditos Directos según Tipo de Crédito y Tipo de Empresa del Sistema Financiero, Mayo 2017</v>
      </c>
      <c r="K3" s="27"/>
      <c r="M3" s="8"/>
      <c r="N3" s="8"/>
      <c r="O3" s="8"/>
      <c r="P3" s="8"/>
    </row>
    <row r="4" spans="2:16" x14ac:dyDescent="0.25">
      <c r="C4" s="5" t="str">
        <f>+B25</f>
        <v>2. Créditos Totales por Tipo de Empresa del Sistema Financiero</v>
      </c>
      <c r="D4" s="27"/>
      <c r="E4" s="27"/>
      <c r="F4" s="27"/>
      <c r="G4" s="26"/>
      <c r="H4" s="27"/>
      <c r="I4" s="27"/>
      <c r="J4" s="5" t="str">
        <f>+B85</f>
        <v>4. Morosidad por Tipo de Empresa del Sistema Financiero</v>
      </c>
      <c r="K4" s="27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8" spans="2:16" x14ac:dyDescent="0.25">
      <c r="B8" s="13"/>
      <c r="C8" s="88" t="s">
        <v>14</v>
      </c>
      <c r="D8" s="88"/>
      <c r="E8" s="88"/>
      <c r="F8" s="88"/>
      <c r="G8" s="88"/>
      <c r="J8" s="88" t="s">
        <v>19</v>
      </c>
      <c r="K8" s="88"/>
      <c r="L8" s="88"/>
      <c r="M8" s="88"/>
      <c r="N8" s="31"/>
      <c r="P8" s="19"/>
    </row>
    <row r="9" spans="2:16" x14ac:dyDescent="0.25">
      <c r="B9" s="13"/>
      <c r="C9" s="88"/>
      <c r="D9" s="88"/>
      <c r="E9" s="88"/>
      <c r="F9" s="88"/>
      <c r="G9" s="88"/>
      <c r="J9" s="88"/>
      <c r="K9" s="88"/>
      <c r="L9" s="88"/>
      <c r="M9" s="88"/>
      <c r="N9" s="31"/>
      <c r="P9" s="19"/>
    </row>
    <row r="10" spans="2:16" x14ac:dyDescent="0.25">
      <c r="B10" s="13"/>
      <c r="D10" s="32" t="s">
        <v>2</v>
      </c>
      <c r="E10" s="32" t="s">
        <v>10</v>
      </c>
      <c r="F10" s="33" t="s">
        <v>11</v>
      </c>
      <c r="G10" s="105" t="s">
        <v>15</v>
      </c>
      <c r="H10" s="106"/>
      <c r="I10" s="29"/>
      <c r="K10" s="32" t="s">
        <v>2</v>
      </c>
      <c r="L10" s="32" t="s">
        <v>18</v>
      </c>
      <c r="M10" s="105" t="s">
        <v>21</v>
      </c>
      <c r="N10" s="106"/>
      <c r="P10" s="19"/>
    </row>
    <row r="11" spans="2:16" x14ac:dyDescent="0.25">
      <c r="B11" s="13"/>
      <c r="D11" s="34">
        <v>2007</v>
      </c>
      <c r="E11" s="35">
        <v>8.3826697889035448E-2</v>
      </c>
      <c r="F11" s="35">
        <v>5.8923856748494131E-2</v>
      </c>
      <c r="G11" s="105"/>
      <c r="H11" s="106"/>
      <c r="I11" s="29"/>
      <c r="K11" s="34">
        <v>2007</v>
      </c>
      <c r="L11" s="35">
        <v>0.1002</v>
      </c>
      <c r="M11" s="105"/>
      <c r="N11" s="106"/>
      <c r="P11" s="19"/>
    </row>
    <row r="12" spans="2:16" x14ac:dyDescent="0.25">
      <c r="B12" s="13"/>
      <c r="D12" s="34">
        <v>2008</v>
      </c>
      <c r="E12" s="35">
        <v>9.1122559847892387E-2</v>
      </c>
      <c r="F12" s="35">
        <v>6.040313251056361E-2</v>
      </c>
      <c r="G12" s="105"/>
      <c r="H12" s="106"/>
      <c r="I12" s="29"/>
      <c r="K12" s="34">
        <v>2008</v>
      </c>
      <c r="L12" s="35">
        <v>0.11789999999999999</v>
      </c>
      <c r="M12" s="105"/>
      <c r="N12" s="106"/>
      <c r="P12" s="19"/>
    </row>
    <row r="13" spans="2:16" x14ac:dyDescent="0.25">
      <c r="B13" s="13"/>
      <c r="D13" s="34">
        <v>2009</v>
      </c>
      <c r="E13" s="35">
        <v>0.11328177530447617</v>
      </c>
      <c r="F13" s="35">
        <v>6.9696438943185293E-2</v>
      </c>
      <c r="G13" s="36"/>
      <c r="H13" s="37"/>
      <c r="I13" s="29"/>
      <c r="K13" s="34">
        <v>2009</v>
      </c>
      <c r="L13" s="35">
        <v>0.1414</v>
      </c>
      <c r="P13" s="19"/>
    </row>
    <row r="14" spans="2:16" x14ac:dyDescent="0.25">
      <c r="B14" s="13"/>
      <c r="D14" s="34">
        <v>2010</v>
      </c>
      <c r="E14" s="35">
        <v>0.1161524798949117</v>
      </c>
      <c r="F14" s="35">
        <v>6.6475887032504066E-2</v>
      </c>
      <c r="G14" s="105" t="s">
        <v>16</v>
      </c>
      <c r="H14" s="106"/>
      <c r="I14" s="30"/>
      <c r="K14" s="34">
        <v>2010</v>
      </c>
      <c r="L14" s="35">
        <v>0.15479999999999999</v>
      </c>
      <c r="P14" s="19"/>
    </row>
    <row r="15" spans="2:16" x14ac:dyDescent="0.25">
      <c r="B15" s="13"/>
      <c r="D15" s="34">
        <v>2011</v>
      </c>
      <c r="E15" s="35">
        <v>0.13195884433258015</v>
      </c>
      <c r="F15" s="35">
        <v>6.4503662121921088E-2</v>
      </c>
      <c r="G15" s="105"/>
      <c r="H15" s="106"/>
      <c r="I15" s="30"/>
      <c r="K15" s="34">
        <v>2011</v>
      </c>
      <c r="L15" s="35">
        <v>0.1643</v>
      </c>
      <c r="P15" s="19"/>
    </row>
    <row r="16" spans="2:16" x14ac:dyDescent="0.25">
      <c r="B16" s="13"/>
      <c r="D16" s="34">
        <v>2012</v>
      </c>
      <c r="E16" s="35">
        <v>0.13999589491870065</v>
      </c>
      <c r="F16" s="35">
        <v>6.8266675252545816E-2</v>
      </c>
      <c r="G16" s="105"/>
      <c r="H16" s="106"/>
      <c r="I16" s="30"/>
      <c r="K16" s="34">
        <v>2012</v>
      </c>
      <c r="L16" s="35">
        <v>0.1661</v>
      </c>
      <c r="P16" s="19"/>
    </row>
    <row r="17" spans="2:16" x14ac:dyDescent="0.25">
      <c r="B17" s="13"/>
      <c r="D17" s="34">
        <v>2013</v>
      </c>
      <c r="E17" s="35">
        <v>0.1638591374160594</v>
      </c>
      <c r="F17" s="35">
        <v>7.7533986907082075E-2</v>
      </c>
      <c r="K17" s="34">
        <v>2013</v>
      </c>
      <c r="L17" s="35">
        <v>0.16120000000000001</v>
      </c>
      <c r="P17" s="19"/>
    </row>
    <row r="18" spans="2:16" x14ac:dyDescent="0.25">
      <c r="B18" s="13"/>
      <c r="D18" s="34">
        <v>2014</v>
      </c>
      <c r="E18" s="35">
        <v>0.18043208180879033</v>
      </c>
      <c r="F18" s="35">
        <v>8.7372974095566297E-2</v>
      </c>
      <c r="K18" s="34">
        <v>2014</v>
      </c>
      <c r="L18" s="35">
        <v>0.17269999999999999</v>
      </c>
      <c r="P18" s="19"/>
    </row>
    <row r="19" spans="2:16" x14ac:dyDescent="0.25">
      <c r="B19" s="13"/>
      <c r="D19" s="34">
        <v>2015</v>
      </c>
      <c r="E19" s="35">
        <v>0.19794855133466308</v>
      </c>
      <c r="F19" s="35">
        <v>9.6188522217576372E-2</v>
      </c>
      <c r="K19" s="34">
        <v>2015</v>
      </c>
      <c r="L19" s="35">
        <v>0.17329999999999998</v>
      </c>
      <c r="P19" s="19"/>
    </row>
    <row r="20" spans="2:16" x14ac:dyDescent="0.25">
      <c r="B20" s="13"/>
      <c r="D20" s="34">
        <v>2016</v>
      </c>
      <c r="E20" s="35">
        <v>0.19067773206581082</v>
      </c>
      <c r="F20" s="35">
        <v>9.2104284051112276E-2</v>
      </c>
      <c r="K20" s="34">
        <v>2016</v>
      </c>
      <c r="L20" s="35">
        <v>0.17510000000000001</v>
      </c>
      <c r="P20" s="19"/>
    </row>
    <row r="21" spans="2:16" x14ac:dyDescent="0.25">
      <c r="B21" s="13"/>
      <c r="D21" s="28" t="s">
        <v>12</v>
      </c>
      <c r="E21" s="12"/>
      <c r="K21" s="28" t="s">
        <v>20</v>
      </c>
      <c r="P21" s="14"/>
    </row>
    <row r="22" spans="2:16" x14ac:dyDescent="0.25">
      <c r="B22" s="13"/>
      <c r="D22" s="28" t="s">
        <v>17</v>
      </c>
      <c r="E22" s="12"/>
      <c r="K22" s="28" t="s">
        <v>17</v>
      </c>
      <c r="P22" s="14"/>
    </row>
    <row r="23" spans="2:16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2:16" ht="15" customHeight="1" x14ac:dyDescent="0.25"/>
    <row r="25" spans="2:16" x14ac:dyDescent="0.25">
      <c r="B25" s="20" t="s">
        <v>22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16" x14ac:dyDescent="0.25">
      <c r="B26" s="13"/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2:16" x14ac:dyDescent="0.25">
      <c r="B27" s="13"/>
      <c r="C27" s="12"/>
      <c r="E27" s="12"/>
      <c r="F27" s="100" t="s">
        <v>35</v>
      </c>
      <c r="G27" s="100"/>
      <c r="H27" s="100"/>
      <c r="I27" s="100"/>
      <c r="J27" s="100"/>
      <c r="K27" s="100"/>
      <c r="L27" s="12"/>
      <c r="M27" s="12"/>
      <c r="N27" s="12"/>
      <c r="O27" s="12"/>
      <c r="P27" s="14"/>
    </row>
    <row r="28" spans="2:16" x14ac:dyDescent="0.25">
      <c r="B28" s="13"/>
      <c r="C28" s="12"/>
      <c r="E28" s="12"/>
      <c r="F28" s="101" t="s">
        <v>36</v>
      </c>
      <c r="G28" s="101"/>
      <c r="H28" s="101"/>
      <c r="I28" s="101"/>
      <c r="J28" s="101"/>
      <c r="K28" s="101"/>
      <c r="L28" s="12"/>
      <c r="M28" s="12"/>
      <c r="N28" s="12"/>
      <c r="O28" s="12"/>
      <c r="P28" s="14"/>
    </row>
    <row r="29" spans="2:16" x14ac:dyDescent="0.25">
      <c r="B29" s="13"/>
      <c r="C29" s="12"/>
      <c r="E29" s="12"/>
      <c r="F29" s="102" t="s">
        <v>23</v>
      </c>
      <c r="G29" s="103"/>
      <c r="H29" s="48">
        <v>42522</v>
      </c>
      <c r="I29" s="48">
        <v>42887</v>
      </c>
      <c r="J29" s="32" t="s">
        <v>3</v>
      </c>
      <c r="K29" s="32" t="s">
        <v>34</v>
      </c>
      <c r="L29" s="39"/>
      <c r="M29" s="39"/>
      <c r="N29" s="12"/>
      <c r="O29" s="12"/>
      <c r="P29" s="14"/>
    </row>
    <row r="30" spans="2:16" x14ac:dyDescent="0.25">
      <c r="B30" s="13"/>
      <c r="C30" s="12"/>
      <c r="E30" s="12"/>
      <c r="F30" s="41" t="s">
        <v>24</v>
      </c>
      <c r="G30" s="40"/>
      <c r="H30" s="42">
        <v>1520.4499150000001</v>
      </c>
      <c r="I30" s="42">
        <v>1442.6030000000001</v>
      </c>
      <c r="J30" s="43">
        <f>+IFERROR(I30/H30-1,0)</f>
        <v>-5.1199920649803277E-2</v>
      </c>
      <c r="K30" s="43">
        <f>+I30/I$37</f>
        <v>0.69657618831869084</v>
      </c>
      <c r="L30" s="39"/>
      <c r="M30" s="24"/>
      <c r="N30" s="12"/>
      <c r="O30" s="12"/>
      <c r="P30" s="14"/>
    </row>
    <row r="31" spans="2:16" x14ac:dyDescent="0.25">
      <c r="B31" s="13"/>
      <c r="C31" s="12"/>
      <c r="E31" s="12"/>
      <c r="F31" s="41" t="s">
        <v>25</v>
      </c>
      <c r="G31" s="40"/>
      <c r="H31" s="42">
        <v>88.933684</v>
      </c>
      <c r="I31" s="42">
        <v>90.525592000000003</v>
      </c>
      <c r="J31" s="43">
        <f t="shared" ref="J31:J36" si="0">+IFERROR(I31/H31-1,0)</f>
        <v>1.7899944412512969E-2</v>
      </c>
      <c r="K31" s="43">
        <f t="shared" ref="K31:K37" si="1">+I31/I$37</f>
        <v>4.3711244064134742E-2</v>
      </c>
      <c r="L31" s="39"/>
      <c r="M31" s="24"/>
      <c r="N31" s="12"/>
      <c r="O31" s="12"/>
      <c r="P31" s="14"/>
    </row>
    <row r="32" spans="2:16" x14ac:dyDescent="0.25">
      <c r="B32" s="13"/>
      <c r="C32" s="12"/>
      <c r="E32" s="12"/>
      <c r="F32" s="41" t="s">
        <v>26</v>
      </c>
      <c r="G32" s="40"/>
      <c r="H32" s="42">
        <v>255.38606699999997</v>
      </c>
      <c r="I32" s="42">
        <v>254.22826699999999</v>
      </c>
      <c r="J32" s="43">
        <f t="shared" si="0"/>
        <v>-4.5335284481278215E-3</v>
      </c>
      <c r="K32" s="43">
        <f t="shared" si="1"/>
        <v>0.12275682026844974</v>
      </c>
      <c r="L32" s="39"/>
      <c r="M32" s="24"/>
      <c r="N32" s="12"/>
      <c r="O32" s="12"/>
      <c r="P32" s="14"/>
    </row>
    <row r="33" spans="2:16" x14ac:dyDescent="0.25">
      <c r="B33" s="13"/>
      <c r="C33" s="12"/>
      <c r="E33" s="12"/>
      <c r="F33" s="41" t="s">
        <v>27</v>
      </c>
      <c r="G33" s="40"/>
      <c r="H33" s="42">
        <v>0</v>
      </c>
      <c r="I33" s="42">
        <v>0</v>
      </c>
      <c r="J33" s="43">
        <f t="shared" si="0"/>
        <v>0</v>
      </c>
      <c r="K33" s="43">
        <f t="shared" si="1"/>
        <v>0</v>
      </c>
      <c r="L33" s="39"/>
      <c r="M33" s="24"/>
      <c r="N33" s="12"/>
      <c r="O33" s="12"/>
      <c r="P33" s="14"/>
    </row>
    <row r="34" spans="2:16" x14ac:dyDescent="0.25">
      <c r="B34" s="13"/>
      <c r="C34" s="12"/>
      <c r="E34" s="12"/>
      <c r="F34" s="41" t="s">
        <v>28</v>
      </c>
      <c r="G34" s="40"/>
      <c r="H34" s="42">
        <v>8.7821060000000006</v>
      </c>
      <c r="I34" s="42">
        <v>10.362043000000002</v>
      </c>
      <c r="J34" s="43">
        <f t="shared" si="0"/>
        <v>0.1799041141156803</v>
      </c>
      <c r="K34" s="43">
        <f t="shared" si="1"/>
        <v>5.0034225744257938E-3</v>
      </c>
      <c r="L34" s="39"/>
      <c r="M34" s="24"/>
      <c r="N34" s="12"/>
      <c r="O34" s="12"/>
      <c r="P34" s="14"/>
    </row>
    <row r="35" spans="2:16" x14ac:dyDescent="0.25">
      <c r="B35" s="13"/>
      <c r="C35" s="12"/>
      <c r="E35" s="12"/>
      <c r="F35" s="41" t="s">
        <v>32</v>
      </c>
      <c r="G35" s="40"/>
      <c r="H35" s="42">
        <v>66.910479999999993</v>
      </c>
      <c r="I35" s="42">
        <v>42.663944000000001</v>
      </c>
      <c r="J35" s="43">
        <f t="shared" si="0"/>
        <v>-0.36237277030444248</v>
      </c>
      <c r="K35" s="43">
        <f t="shared" si="1"/>
        <v>2.0600738727260429E-2</v>
      </c>
      <c r="L35" s="39"/>
      <c r="M35" s="24"/>
      <c r="N35" s="12"/>
      <c r="O35" s="12"/>
      <c r="P35" s="14"/>
    </row>
    <row r="36" spans="2:16" x14ac:dyDescent="0.25">
      <c r="B36" s="13"/>
      <c r="C36" s="12"/>
      <c r="E36" s="12"/>
      <c r="F36" s="41" t="s">
        <v>33</v>
      </c>
      <c r="G36" s="40"/>
      <c r="H36" s="42">
        <v>185.02391492999996</v>
      </c>
      <c r="I36" s="42">
        <v>230.60812985000169</v>
      </c>
      <c r="J36" s="43">
        <f t="shared" si="0"/>
        <v>0.2463693135952052</v>
      </c>
      <c r="K36" s="43">
        <f t="shared" si="1"/>
        <v>0.1113515860470385</v>
      </c>
      <c r="L36" s="39"/>
      <c r="M36" s="24"/>
      <c r="N36" s="12"/>
      <c r="O36" s="12"/>
      <c r="P36" s="14"/>
    </row>
    <row r="37" spans="2:16" x14ac:dyDescent="0.25">
      <c r="B37" s="13"/>
      <c r="C37" s="12"/>
      <c r="E37" s="12"/>
      <c r="F37" s="44"/>
      <c r="G37" s="38" t="s">
        <v>1</v>
      </c>
      <c r="H37" s="45">
        <v>2125.4861669300003</v>
      </c>
      <c r="I37" s="45">
        <v>2070.9909758500016</v>
      </c>
      <c r="J37" s="46">
        <f>+IFERROR(I37/H37-1,0)</f>
        <v>-2.5638930014167172E-2</v>
      </c>
      <c r="K37" s="46">
        <f t="shared" si="1"/>
        <v>1</v>
      </c>
      <c r="L37" s="39"/>
      <c r="M37" s="24"/>
      <c r="N37" s="12"/>
      <c r="O37" s="12"/>
      <c r="P37" s="14"/>
    </row>
    <row r="38" spans="2:16" x14ac:dyDescent="0.25">
      <c r="B38" s="13"/>
      <c r="C38" s="12"/>
      <c r="E38" s="12"/>
      <c r="F38" s="104" t="s">
        <v>29</v>
      </c>
      <c r="G38" s="104"/>
      <c r="H38" s="104"/>
      <c r="I38" s="104"/>
      <c r="J38" s="104"/>
      <c r="K38" s="104"/>
      <c r="L38" s="39"/>
      <c r="M38" s="39"/>
      <c r="N38" s="12"/>
      <c r="O38" s="12"/>
      <c r="P38" s="14"/>
    </row>
    <row r="39" spans="2:16" x14ac:dyDescent="0.25">
      <c r="B39" s="13"/>
      <c r="C39" s="12"/>
      <c r="E39" s="12"/>
      <c r="F39" s="47" t="s">
        <v>30</v>
      </c>
      <c r="G39" s="39"/>
      <c r="H39" s="39"/>
      <c r="I39" s="39"/>
      <c r="J39" s="39"/>
      <c r="K39" s="39"/>
      <c r="L39" s="39"/>
      <c r="M39" s="39"/>
      <c r="N39" s="12"/>
      <c r="O39" s="12"/>
      <c r="P39" s="14"/>
    </row>
    <row r="40" spans="2:16" x14ac:dyDescent="0.25">
      <c r="B40" s="13"/>
      <c r="C40" s="12"/>
      <c r="E40" s="12"/>
      <c r="F40" s="47" t="s">
        <v>31</v>
      </c>
      <c r="G40" s="39"/>
      <c r="H40" s="39"/>
      <c r="I40" s="39"/>
      <c r="J40" s="39"/>
      <c r="K40" s="39"/>
      <c r="L40" s="39"/>
      <c r="M40" s="39"/>
      <c r="N40" s="12"/>
      <c r="O40" s="12"/>
      <c r="P40" s="14"/>
    </row>
    <row r="41" spans="2:16" x14ac:dyDescent="0.25">
      <c r="B41" s="13"/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20" t="s">
        <v>46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94" t="s">
        <v>47</v>
      </c>
      <c r="E46" s="94"/>
      <c r="F46" s="94"/>
      <c r="G46" s="94"/>
      <c r="H46" s="94"/>
      <c r="I46" s="94"/>
      <c r="J46" s="94"/>
      <c r="K46" s="94"/>
      <c r="L46" s="12"/>
      <c r="M46" s="12"/>
      <c r="N46" s="12"/>
      <c r="O46" s="12"/>
      <c r="P46" s="14"/>
    </row>
    <row r="47" spans="2:16" x14ac:dyDescent="0.25">
      <c r="B47" s="13"/>
      <c r="C47" s="12"/>
      <c r="D47" s="98" t="s">
        <v>48</v>
      </c>
      <c r="E47" s="98"/>
      <c r="F47" s="98"/>
      <c r="G47" s="98"/>
      <c r="H47" s="98"/>
      <c r="I47" s="98"/>
      <c r="J47" s="98"/>
      <c r="K47" s="98"/>
      <c r="L47" s="12"/>
      <c r="M47" s="12"/>
      <c r="N47" s="12"/>
      <c r="O47" s="12"/>
      <c r="P47" s="14"/>
    </row>
    <row r="48" spans="2:16" ht="48" x14ac:dyDescent="0.25">
      <c r="B48" s="13"/>
      <c r="C48" s="12"/>
      <c r="D48" s="96" t="s">
        <v>45</v>
      </c>
      <c r="E48" s="96"/>
      <c r="F48" s="54" t="s">
        <v>24</v>
      </c>
      <c r="G48" s="54" t="s">
        <v>26</v>
      </c>
      <c r="H48" s="54" t="s">
        <v>27</v>
      </c>
      <c r="I48" s="54" t="s">
        <v>28</v>
      </c>
      <c r="J48" s="54" t="s">
        <v>25</v>
      </c>
      <c r="K48" s="54" t="s">
        <v>37</v>
      </c>
      <c r="M48" s="54" t="s">
        <v>37</v>
      </c>
      <c r="N48" s="12"/>
      <c r="O48" s="12"/>
      <c r="P48" s="14"/>
    </row>
    <row r="49" spans="2:16" x14ac:dyDescent="0.25">
      <c r="B49" s="13"/>
      <c r="C49" s="12"/>
      <c r="D49" s="90" t="s">
        <v>38</v>
      </c>
      <c r="E49" s="90"/>
      <c r="F49" s="52">
        <v>0</v>
      </c>
      <c r="G49" s="52">
        <v>10.097420509999999</v>
      </c>
      <c r="H49" s="52">
        <v>0</v>
      </c>
      <c r="I49" s="52">
        <v>0</v>
      </c>
      <c r="J49" s="52">
        <v>0</v>
      </c>
      <c r="K49" s="55">
        <v>10.097420509999999</v>
      </c>
      <c r="M49" s="53">
        <f>+K49/K$56</f>
        <v>5.8872343140819816E-3</v>
      </c>
      <c r="N49" s="12"/>
      <c r="O49" s="12"/>
      <c r="P49" s="14"/>
    </row>
    <row r="50" spans="2:16" x14ac:dyDescent="0.25">
      <c r="B50" s="50"/>
      <c r="C50" s="49"/>
      <c r="D50" s="90" t="s">
        <v>39</v>
      </c>
      <c r="E50" s="90"/>
      <c r="F50" s="52">
        <v>134.8457951</v>
      </c>
      <c r="G50" s="52">
        <v>4.2633506900000002</v>
      </c>
      <c r="H50" s="52">
        <v>0</v>
      </c>
      <c r="I50" s="52">
        <v>0</v>
      </c>
      <c r="J50" s="52">
        <v>0</v>
      </c>
      <c r="K50" s="55">
        <v>139.10914579000001</v>
      </c>
      <c r="M50" s="53">
        <f t="shared" ref="M50:M56" si="2">+K50/K$56</f>
        <v>8.1106668350243952E-2</v>
      </c>
      <c r="N50" s="49"/>
      <c r="O50" s="49"/>
      <c r="P50" s="51"/>
    </row>
    <row r="51" spans="2:16" x14ac:dyDescent="0.25">
      <c r="B51" s="13"/>
      <c r="D51" s="90" t="s">
        <v>40</v>
      </c>
      <c r="E51" s="90"/>
      <c r="F51" s="52">
        <v>458.79925506000001</v>
      </c>
      <c r="G51" s="52">
        <v>39.158777530000009</v>
      </c>
      <c r="H51" s="52">
        <v>0</v>
      </c>
      <c r="I51" s="52">
        <v>5.7081900000000001E-3</v>
      </c>
      <c r="J51" s="52">
        <v>0.57226268000000002</v>
      </c>
      <c r="K51" s="55">
        <v>498.53600346000002</v>
      </c>
      <c r="M51" s="53">
        <f t="shared" si="2"/>
        <v>0.29066812295955435</v>
      </c>
      <c r="P51" s="14"/>
    </row>
    <row r="52" spans="2:16" x14ac:dyDescent="0.25">
      <c r="B52" s="13"/>
      <c r="D52" s="90" t="s">
        <v>41</v>
      </c>
      <c r="E52" s="90"/>
      <c r="F52" s="52">
        <v>170.47046901999997</v>
      </c>
      <c r="G52" s="52">
        <v>88.41216390999999</v>
      </c>
      <c r="H52" s="52">
        <v>0</v>
      </c>
      <c r="I52" s="52">
        <v>5.6242159999999999E-2</v>
      </c>
      <c r="J52" s="52">
        <v>13.35458807</v>
      </c>
      <c r="K52" s="55">
        <v>272.29346315999993</v>
      </c>
      <c r="M52" s="53">
        <f t="shared" si="2"/>
        <v>0.1587589046359098</v>
      </c>
      <c r="P52" s="14"/>
    </row>
    <row r="53" spans="2:16" x14ac:dyDescent="0.25">
      <c r="B53" s="13"/>
      <c r="D53" s="90" t="s">
        <v>42</v>
      </c>
      <c r="E53" s="90"/>
      <c r="F53" s="52">
        <v>21.469890570000004</v>
      </c>
      <c r="G53" s="52">
        <v>45.702008290000002</v>
      </c>
      <c r="H53" s="52">
        <v>0</v>
      </c>
      <c r="I53" s="52">
        <v>0.69789685999999995</v>
      </c>
      <c r="J53" s="52">
        <v>10.910442100000001</v>
      </c>
      <c r="K53" s="55">
        <v>78.780237819999996</v>
      </c>
      <c r="M53" s="53">
        <f t="shared" si="2"/>
        <v>4.5932297155112059E-2</v>
      </c>
      <c r="P53" s="14"/>
    </row>
    <row r="54" spans="2:16" x14ac:dyDescent="0.25">
      <c r="B54" s="13"/>
      <c r="D54" s="90" t="s">
        <v>43</v>
      </c>
      <c r="E54" s="90"/>
      <c r="F54" s="52">
        <v>436.54498634000004</v>
      </c>
      <c r="G54" s="52">
        <v>56.811604380000006</v>
      </c>
      <c r="H54" s="52">
        <v>0</v>
      </c>
      <c r="I54" s="52">
        <v>9.6606802900000002</v>
      </c>
      <c r="J54" s="52">
        <v>64.956313060000014</v>
      </c>
      <c r="K54" s="55">
        <v>567.97358407000002</v>
      </c>
      <c r="M54" s="53">
        <f t="shared" si="2"/>
        <v>0.33115324555588221</v>
      </c>
      <c r="P54" s="14"/>
    </row>
    <row r="55" spans="2:16" x14ac:dyDescent="0.25">
      <c r="B55" s="13"/>
      <c r="D55" s="90" t="s">
        <v>44</v>
      </c>
      <c r="E55" s="90"/>
      <c r="F55" s="52">
        <v>133.18975497</v>
      </c>
      <c r="G55" s="52">
        <v>15.158597960000002</v>
      </c>
      <c r="H55" s="52">
        <v>0</v>
      </c>
      <c r="I55" s="52">
        <v>0</v>
      </c>
      <c r="J55" s="52">
        <v>0</v>
      </c>
      <c r="K55" s="55">
        <v>148.34835293</v>
      </c>
      <c r="M55" s="53">
        <f t="shared" si="2"/>
        <v>8.6493527029215547E-2</v>
      </c>
      <c r="P55" s="14"/>
    </row>
    <row r="56" spans="2:16" x14ac:dyDescent="0.25">
      <c r="B56" s="13"/>
      <c r="D56" s="90" t="s">
        <v>37</v>
      </c>
      <c r="E56" s="90"/>
      <c r="F56" s="55">
        <v>1355.3201510599999</v>
      </c>
      <c r="G56" s="55">
        <v>259.60392327</v>
      </c>
      <c r="H56" s="55">
        <v>0</v>
      </c>
      <c r="I56" s="55">
        <v>10.4205275</v>
      </c>
      <c r="J56" s="55">
        <v>89.793605910000011</v>
      </c>
      <c r="K56" s="55">
        <v>1715.1382077400001</v>
      </c>
      <c r="M56" s="53">
        <f t="shared" si="2"/>
        <v>1</v>
      </c>
      <c r="P56" s="14"/>
    </row>
    <row r="57" spans="2:16" x14ac:dyDescent="0.25">
      <c r="B57" s="13"/>
      <c r="E57" s="12"/>
      <c r="F57" s="25"/>
      <c r="G57" s="12"/>
      <c r="H57" s="12"/>
      <c r="P57" s="14"/>
    </row>
    <row r="58" spans="2:16" x14ac:dyDescent="0.25">
      <c r="B58" s="13"/>
      <c r="E58" s="12"/>
      <c r="F58" s="25"/>
      <c r="G58" s="12"/>
      <c r="H58" s="12"/>
      <c r="P58" s="14"/>
    </row>
    <row r="59" spans="2:16" x14ac:dyDescent="0.25">
      <c r="B59" s="13"/>
      <c r="D59" s="90" t="s">
        <v>38</v>
      </c>
      <c r="E59" s="90"/>
      <c r="F59" s="53">
        <f>IFERROR(F49/$K49,0)</f>
        <v>0</v>
      </c>
      <c r="G59" s="53">
        <f t="shared" ref="G59:J59" si="3">IFERROR(G49/$K49,0)</f>
        <v>1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5">
        <f>SUM(F59:J59)</f>
        <v>1</v>
      </c>
      <c r="P59" s="14"/>
    </row>
    <row r="60" spans="2:16" x14ac:dyDescent="0.25">
      <c r="B60" s="13"/>
      <c r="D60" s="90" t="s">
        <v>39</v>
      </c>
      <c r="E60" s="90"/>
      <c r="F60" s="53">
        <f t="shared" ref="F60:J66" si="4">IFERROR(F50/$K50,0)</f>
        <v>0.96935247739615915</v>
      </c>
      <c r="G60" s="53">
        <f t="shared" si="4"/>
        <v>3.0647522603840724E-2</v>
      </c>
      <c r="H60" s="53">
        <f t="shared" si="4"/>
        <v>0</v>
      </c>
      <c r="I60" s="53">
        <f t="shared" si="4"/>
        <v>0</v>
      </c>
      <c r="J60" s="53">
        <f t="shared" si="4"/>
        <v>0</v>
      </c>
      <c r="K60" s="55">
        <f t="shared" ref="K60:K65" si="5">SUM(F60:J60)</f>
        <v>0.99999999999999989</v>
      </c>
      <c r="P60" s="14"/>
    </row>
    <row r="61" spans="2:16" x14ac:dyDescent="0.25">
      <c r="B61" s="13"/>
      <c r="D61" s="90" t="s">
        <v>40</v>
      </c>
      <c r="E61" s="90"/>
      <c r="F61" s="53">
        <f t="shared" si="4"/>
        <v>0.92029312201282509</v>
      </c>
      <c r="G61" s="53">
        <f t="shared" si="4"/>
        <v>7.8547541718603092E-2</v>
      </c>
      <c r="H61" s="53">
        <f t="shared" si="4"/>
        <v>0</v>
      </c>
      <c r="I61" s="53">
        <f t="shared" si="4"/>
        <v>1.1449905243319093E-5</v>
      </c>
      <c r="J61" s="53">
        <f t="shared" si="4"/>
        <v>1.147886363328452E-3</v>
      </c>
      <c r="K61" s="56">
        <f t="shared" si="5"/>
        <v>0.99999999999999989</v>
      </c>
      <c r="P61" s="14"/>
    </row>
    <row r="62" spans="2:16" x14ac:dyDescent="0.25">
      <c r="B62" s="13"/>
      <c r="D62" s="90" t="s">
        <v>41</v>
      </c>
      <c r="E62" s="90"/>
      <c r="F62" s="53">
        <f t="shared" si="4"/>
        <v>0.62605421019538521</v>
      </c>
      <c r="G62" s="53">
        <f t="shared" si="4"/>
        <v>0.32469440464697791</v>
      </c>
      <c r="H62" s="53">
        <f t="shared" si="4"/>
        <v>0</v>
      </c>
      <c r="I62" s="53">
        <f t="shared" si="4"/>
        <v>2.0654979868889488E-4</v>
      </c>
      <c r="J62" s="53">
        <f t="shared" si="4"/>
        <v>4.9044835358948116E-2</v>
      </c>
      <c r="K62" s="56">
        <f t="shared" si="5"/>
        <v>1.0000000000000002</v>
      </c>
      <c r="P62" s="14"/>
    </row>
    <row r="63" spans="2:16" x14ac:dyDescent="0.25">
      <c r="B63" s="13"/>
      <c r="D63" s="90" t="s">
        <v>42</v>
      </c>
      <c r="E63" s="90"/>
      <c r="F63" s="53">
        <f t="shared" si="4"/>
        <v>0.27252888749911119</v>
      </c>
      <c r="G63" s="53">
        <f t="shared" si="4"/>
        <v>0.58012021231037203</v>
      </c>
      <c r="H63" s="53">
        <f t="shared" si="4"/>
        <v>0</v>
      </c>
      <c r="I63" s="53">
        <f t="shared" si="4"/>
        <v>8.8587808226040215E-3</v>
      </c>
      <c r="J63" s="53">
        <f t="shared" si="4"/>
        <v>0.13849211936791284</v>
      </c>
      <c r="K63" s="56">
        <f t="shared" si="5"/>
        <v>1</v>
      </c>
      <c r="P63" s="14"/>
    </row>
    <row r="64" spans="2:16" x14ac:dyDescent="0.25">
      <c r="B64" s="13"/>
      <c r="D64" s="90" t="s">
        <v>43</v>
      </c>
      <c r="E64" s="90"/>
      <c r="F64" s="53">
        <f t="shared" si="4"/>
        <v>0.76860086205382039</v>
      </c>
      <c r="G64" s="53">
        <f t="shared" si="4"/>
        <v>0.10002508210487171</v>
      </c>
      <c r="H64" s="53">
        <f t="shared" si="4"/>
        <v>0</v>
      </c>
      <c r="I64" s="53">
        <f t="shared" si="4"/>
        <v>1.7009030984809617E-2</v>
      </c>
      <c r="J64" s="53">
        <f t="shared" si="4"/>
        <v>0.11436502485649837</v>
      </c>
      <c r="K64" s="56">
        <f t="shared" si="5"/>
        <v>1.0000000000000002</v>
      </c>
      <c r="P64" s="14"/>
    </row>
    <row r="65" spans="2:16" x14ac:dyDescent="0.25">
      <c r="B65" s="13"/>
      <c r="D65" s="90" t="s">
        <v>44</v>
      </c>
      <c r="E65" s="90"/>
      <c r="F65" s="53">
        <f t="shared" si="4"/>
        <v>0.89781755132021734</v>
      </c>
      <c r="G65" s="53">
        <f t="shared" si="4"/>
        <v>0.1021824486797826</v>
      </c>
      <c r="H65" s="53">
        <f t="shared" si="4"/>
        <v>0</v>
      </c>
      <c r="I65" s="53">
        <f t="shared" si="4"/>
        <v>0</v>
      </c>
      <c r="J65" s="53">
        <f t="shared" si="4"/>
        <v>0</v>
      </c>
      <c r="K65" s="56">
        <f t="shared" si="5"/>
        <v>1</v>
      </c>
      <c r="P65" s="14"/>
    </row>
    <row r="66" spans="2:16" x14ac:dyDescent="0.25">
      <c r="B66" s="13"/>
      <c r="D66" s="90" t="s">
        <v>37</v>
      </c>
      <c r="E66" s="90"/>
      <c r="F66" s="53">
        <f t="shared" si="4"/>
        <v>0.79021045939258472</v>
      </c>
      <c r="G66" s="53">
        <f t="shared" si="4"/>
        <v>0.1513603522436098</v>
      </c>
      <c r="H66" s="53">
        <f t="shared" si="4"/>
        <v>0</v>
      </c>
      <c r="I66" s="53">
        <f t="shared" si="4"/>
        <v>6.0756197098138813E-3</v>
      </c>
      <c r="J66" s="53">
        <f t="shared" si="4"/>
        <v>5.2353568653991489E-2</v>
      </c>
      <c r="K66" s="53">
        <f t="shared" ref="K66" si="6">+K56/$K56</f>
        <v>1</v>
      </c>
      <c r="P66" s="14"/>
    </row>
    <row r="67" spans="2:16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16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16" x14ac:dyDescent="0.25">
      <c r="B69" s="13"/>
      <c r="C69" s="12"/>
      <c r="D69" s="94" t="s">
        <v>50</v>
      </c>
      <c r="E69" s="94"/>
      <c r="F69" s="94"/>
      <c r="G69" s="94"/>
      <c r="H69" s="94"/>
      <c r="I69" s="94"/>
      <c r="J69" s="94"/>
      <c r="K69" s="94"/>
      <c r="L69" s="94"/>
      <c r="M69" s="94"/>
      <c r="N69" s="12"/>
      <c r="O69" s="12"/>
      <c r="P69" s="14"/>
    </row>
    <row r="70" spans="2:16" x14ac:dyDescent="0.25">
      <c r="B70" s="13"/>
      <c r="C70" s="12"/>
      <c r="D70" s="95" t="s">
        <v>49</v>
      </c>
      <c r="E70" s="95"/>
      <c r="F70" s="95"/>
      <c r="G70" s="95"/>
      <c r="H70" s="95"/>
      <c r="I70" s="95"/>
      <c r="J70" s="95"/>
      <c r="K70" s="95"/>
      <c r="L70" s="95"/>
      <c r="M70" s="95"/>
      <c r="N70" s="12"/>
      <c r="O70" s="12"/>
      <c r="P70" s="14"/>
    </row>
    <row r="71" spans="2:16" x14ac:dyDescent="0.25">
      <c r="B71" s="13"/>
      <c r="C71" s="12"/>
      <c r="D71" s="96"/>
      <c r="E71" s="96"/>
      <c r="F71" s="57">
        <v>2012</v>
      </c>
      <c r="G71" s="57">
        <v>2013</v>
      </c>
      <c r="H71" s="57">
        <v>2014</v>
      </c>
      <c r="I71" s="57">
        <v>2015</v>
      </c>
      <c r="J71" s="57">
        <v>2016</v>
      </c>
      <c r="K71" s="57">
        <v>2017</v>
      </c>
      <c r="L71" s="60" t="s">
        <v>60</v>
      </c>
      <c r="M71" s="59" t="s">
        <v>61</v>
      </c>
      <c r="N71" s="12"/>
      <c r="O71" s="12"/>
      <c r="P71" s="14"/>
    </row>
    <row r="72" spans="2:16" x14ac:dyDescent="0.25">
      <c r="B72" s="13"/>
      <c r="C72" s="12"/>
      <c r="D72" s="97" t="s">
        <v>38</v>
      </c>
      <c r="E72" s="97"/>
      <c r="F72" s="52">
        <v>43.932150150000005</v>
      </c>
      <c r="G72" s="52">
        <v>16.403072770000001</v>
      </c>
      <c r="H72" s="52">
        <v>42.842604139999999</v>
      </c>
      <c r="I72" s="52">
        <v>109.13320111999998</v>
      </c>
      <c r="J72" s="52">
        <v>48.408830000000002</v>
      </c>
      <c r="K72" s="52">
        <v>10.097420509999999</v>
      </c>
      <c r="L72" s="61">
        <f>+IFERROR(K72/J72-1,0)</f>
        <v>-0.79141366337504959</v>
      </c>
      <c r="M72" s="58">
        <f>+K72-J72</f>
        <v>-38.311409490000003</v>
      </c>
      <c r="N72" s="12"/>
      <c r="O72" s="12"/>
      <c r="P72" s="14"/>
    </row>
    <row r="73" spans="2:16" x14ac:dyDescent="0.25">
      <c r="B73" s="13"/>
      <c r="C73" s="12"/>
      <c r="D73" s="90" t="s">
        <v>39</v>
      </c>
      <c r="E73" s="90"/>
      <c r="F73" s="52">
        <v>199.45587920999998</v>
      </c>
      <c r="G73" s="52">
        <v>169.32205148</v>
      </c>
      <c r="H73" s="52">
        <v>136.3689047</v>
      </c>
      <c r="I73" s="52">
        <v>176.14567753</v>
      </c>
      <c r="J73" s="52">
        <v>166.24481</v>
      </c>
      <c r="K73" s="52">
        <v>139.10914579000001</v>
      </c>
      <c r="L73" s="61">
        <f t="shared" ref="L73:L79" si="7">+IFERROR(K73/J73-1,0)</f>
        <v>-0.16322713599299721</v>
      </c>
      <c r="M73" s="58">
        <f t="shared" ref="M73:M79" si="8">+K73-J73</f>
        <v>-27.135664209999987</v>
      </c>
      <c r="N73" s="12"/>
      <c r="O73" s="12"/>
      <c r="P73" s="14"/>
    </row>
    <row r="74" spans="2:16" x14ac:dyDescent="0.25">
      <c r="B74" s="13"/>
      <c r="C74" s="12"/>
      <c r="D74" s="90" t="s">
        <v>40</v>
      </c>
      <c r="E74" s="90"/>
      <c r="F74" s="52">
        <v>394.80008701999998</v>
      </c>
      <c r="G74" s="52">
        <v>469.72525471</v>
      </c>
      <c r="H74" s="52">
        <v>482.02251602999996</v>
      </c>
      <c r="I74" s="52">
        <v>493.74696585999993</v>
      </c>
      <c r="J74" s="52">
        <v>528.37121999999999</v>
      </c>
      <c r="K74" s="52">
        <v>498.53600345999996</v>
      </c>
      <c r="L74" s="61">
        <f t="shared" si="7"/>
        <v>-5.6466392208114669E-2</v>
      </c>
      <c r="M74" s="58">
        <f t="shared" si="8"/>
        <v>-29.835216540000033</v>
      </c>
      <c r="N74" s="12"/>
      <c r="O74" s="12"/>
      <c r="P74" s="14"/>
    </row>
    <row r="75" spans="2:16" x14ac:dyDescent="0.25">
      <c r="B75" s="13"/>
      <c r="C75" s="12"/>
      <c r="D75" s="90" t="s">
        <v>41</v>
      </c>
      <c r="E75" s="90"/>
      <c r="F75" s="52">
        <v>267.17079720000004</v>
      </c>
      <c r="G75" s="52">
        <v>279.96165209999998</v>
      </c>
      <c r="H75" s="52">
        <v>257.51294024999999</v>
      </c>
      <c r="I75" s="52">
        <v>268.03048523000001</v>
      </c>
      <c r="J75" s="52">
        <v>302.77073999999999</v>
      </c>
      <c r="K75" s="52">
        <v>272.29346315999993</v>
      </c>
      <c r="L75" s="61">
        <f t="shared" si="7"/>
        <v>-0.10066123575877928</v>
      </c>
      <c r="M75" s="58">
        <f t="shared" si="8"/>
        <v>-30.477276840000059</v>
      </c>
      <c r="N75" s="12"/>
      <c r="O75" s="12"/>
      <c r="P75" s="14"/>
    </row>
    <row r="76" spans="2:16" x14ac:dyDescent="0.25">
      <c r="B76" s="13"/>
      <c r="C76" s="12"/>
      <c r="D76" s="90" t="s">
        <v>42</v>
      </c>
      <c r="E76" s="90"/>
      <c r="F76" s="52">
        <v>74.781312490000005</v>
      </c>
      <c r="G76" s="52">
        <v>73.431742199999988</v>
      </c>
      <c r="H76" s="52">
        <v>79.86729905</v>
      </c>
      <c r="I76" s="52">
        <v>83.95831081</v>
      </c>
      <c r="J76" s="52">
        <v>78.939249999999987</v>
      </c>
      <c r="K76" s="52">
        <v>78.780237820000011</v>
      </c>
      <c r="L76" s="61">
        <f t="shared" si="7"/>
        <v>-2.0143614234994223E-3</v>
      </c>
      <c r="M76" s="58">
        <f t="shared" si="8"/>
        <v>-0.15901217999997641</v>
      </c>
      <c r="N76" s="12"/>
      <c r="O76" s="12"/>
      <c r="P76" s="14"/>
    </row>
    <row r="77" spans="2:16" x14ac:dyDescent="0.25">
      <c r="B77" s="13"/>
      <c r="C77" s="12"/>
      <c r="D77" s="90" t="s">
        <v>43</v>
      </c>
      <c r="E77" s="90"/>
      <c r="F77" s="52">
        <v>356.14246043000003</v>
      </c>
      <c r="G77" s="52">
        <v>404.31221988000004</v>
      </c>
      <c r="H77" s="52">
        <v>431.30765133000006</v>
      </c>
      <c r="I77" s="52">
        <v>489.18716806000003</v>
      </c>
      <c r="J77" s="52">
        <v>543.31052999999997</v>
      </c>
      <c r="K77" s="52">
        <v>567.97358407000002</v>
      </c>
      <c r="L77" s="61">
        <f t="shared" si="7"/>
        <v>4.5394029211986764E-2</v>
      </c>
      <c r="M77" s="58">
        <f t="shared" si="8"/>
        <v>24.663054070000044</v>
      </c>
      <c r="N77" s="12"/>
      <c r="O77" s="12"/>
      <c r="P77" s="14"/>
    </row>
    <row r="78" spans="2:16" x14ac:dyDescent="0.25">
      <c r="B78" s="13"/>
      <c r="C78" s="12"/>
      <c r="D78" s="90" t="s">
        <v>44</v>
      </c>
      <c r="E78" s="90"/>
      <c r="F78" s="52">
        <v>110.17227541000001</v>
      </c>
      <c r="G78" s="52">
        <v>133.74356646000001</v>
      </c>
      <c r="H78" s="52">
        <v>133.49863035000001</v>
      </c>
      <c r="I78" s="52">
        <v>146.62505003000001</v>
      </c>
      <c r="J78" s="52">
        <v>155.21152000000001</v>
      </c>
      <c r="K78" s="52">
        <v>148.34835292999998</v>
      </c>
      <c r="L78" s="61">
        <f t="shared" si="7"/>
        <v>-4.4218155134361337E-2</v>
      </c>
      <c r="M78" s="58">
        <f t="shared" si="8"/>
        <v>-6.8631670700000313</v>
      </c>
      <c r="N78" s="12"/>
      <c r="O78" s="12"/>
      <c r="P78" s="14"/>
    </row>
    <row r="79" spans="2:16" x14ac:dyDescent="0.25">
      <c r="B79" s="13"/>
      <c r="C79" s="12"/>
      <c r="D79" s="90" t="s">
        <v>37</v>
      </c>
      <c r="E79" s="90"/>
      <c r="F79" s="52">
        <v>1446.4549619100003</v>
      </c>
      <c r="G79" s="52">
        <v>1546.8995595999997</v>
      </c>
      <c r="H79" s="52">
        <v>1563.4205458499998</v>
      </c>
      <c r="I79" s="52">
        <v>1766.8268586399997</v>
      </c>
      <c r="J79" s="52">
        <v>1823.2568999999999</v>
      </c>
      <c r="K79" s="52">
        <v>1715.1382077400003</v>
      </c>
      <c r="L79" s="61">
        <f t="shared" si="7"/>
        <v>-5.9299757626037009E-2</v>
      </c>
      <c r="M79" s="58">
        <f t="shared" si="8"/>
        <v>-108.11869225999953</v>
      </c>
      <c r="N79" s="12"/>
      <c r="O79" s="12"/>
      <c r="P79" s="14"/>
    </row>
    <row r="80" spans="2:16" x14ac:dyDescent="0.25">
      <c r="B80" s="13"/>
      <c r="C80" s="12"/>
      <c r="D80" s="91" t="s">
        <v>57</v>
      </c>
      <c r="E80" s="91"/>
      <c r="F80" s="91"/>
      <c r="G80" s="91"/>
      <c r="H80" s="91"/>
      <c r="I80" s="91"/>
      <c r="J80" s="91"/>
      <c r="K80" s="91"/>
      <c r="L80" s="91"/>
      <c r="M80" s="91"/>
      <c r="N80" s="12"/>
      <c r="O80" s="12"/>
      <c r="P80" s="14"/>
    </row>
    <row r="81" spans="2:16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</row>
    <row r="82" spans="2:16" x14ac:dyDescent="0.25">
      <c r="B82" s="13"/>
      <c r="C82" s="12"/>
      <c r="D82" s="12"/>
      <c r="E82" s="12"/>
      <c r="F82" s="12"/>
      <c r="G82" s="12"/>
      <c r="H82" s="12"/>
      <c r="O82" s="12"/>
      <c r="P82" s="14"/>
    </row>
    <row r="83" spans="2:16" x14ac:dyDescent="0.2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5" spans="2:16" x14ac:dyDescent="0.25">
      <c r="B85" s="20" t="s">
        <v>58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2:16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2:16" x14ac:dyDescent="0.25">
      <c r="B87" s="13"/>
      <c r="C87" s="12"/>
      <c r="D87" s="12"/>
      <c r="E87" s="92" t="s">
        <v>51</v>
      </c>
      <c r="F87" s="92"/>
      <c r="G87" s="92"/>
      <c r="H87" s="92"/>
      <c r="I87" s="92"/>
      <c r="J87" s="92"/>
      <c r="K87" s="92"/>
      <c r="L87" s="92"/>
      <c r="M87" s="92"/>
      <c r="N87" s="12"/>
      <c r="O87" s="12"/>
      <c r="P87" s="14"/>
    </row>
    <row r="88" spans="2:16" x14ac:dyDescent="0.25">
      <c r="B88" s="13"/>
      <c r="C88" s="12"/>
      <c r="D88" s="12"/>
      <c r="E88" s="107" t="s">
        <v>63</v>
      </c>
      <c r="F88" s="107"/>
      <c r="G88" s="107"/>
      <c r="H88" s="107"/>
      <c r="I88" s="107"/>
      <c r="J88" s="107"/>
      <c r="K88" s="107"/>
      <c r="L88" s="107"/>
      <c r="M88" s="107"/>
      <c r="N88" s="12"/>
      <c r="O88" s="12"/>
      <c r="P88" s="14"/>
    </row>
    <row r="89" spans="2:16" ht="24" x14ac:dyDescent="0.25">
      <c r="B89" s="13"/>
      <c r="C89" s="12"/>
      <c r="D89" s="12"/>
      <c r="E89" s="62" t="s">
        <v>59</v>
      </c>
      <c r="F89" s="62" t="s">
        <v>24</v>
      </c>
      <c r="G89" s="62" t="s">
        <v>52</v>
      </c>
      <c r="H89" s="62" t="s">
        <v>53</v>
      </c>
      <c r="I89" s="62" t="s">
        <v>54</v>
      </c>
      <c r="J89" s="62" t="s">
        <v>28</v>
      </c>
      <c r="K89" s="62" t="s">
        <v>55</v>
      </c>
      <c r="L89" s="62" t="s">
        <v>56</v>
      </c>
      <c r="M89" s="62" t="s">
        <v>1</v>
      </c>
      <c r="N89" s="12"/>
      <c r="O89" s="12"/>
      <c r="P89" s="14"/>
    </row>
    <row r="90" spans="2:16" x14ac:dyDescent="0.25">
      <c r="B90" s="13"/>
      <c r="C90" s="12"/>
      <c r="D90" s="12"/>
      <c r="E90" s="63">
        <v>2012</v>
      </c>
      <c r="F90" s="64">
        <v>3.1448417057456192E-2</v>
      </c>
      <c r="G90" s="64">
        <v>5.7304625877722379E-2</v>
      </c>
      <c r="H90" s="64">
        <v>5.5957044600093007E-2</v>
      </c>
      <c r="I90" s="64">
        <v>9.7474149664807344E-2</v>
      </c>
      <c r="J90" s="64">
        <v>3.0953958837052157E-2</v>
      </c>
      <c r="K90" s="64">
        <v>1.5446285829345213E-2</v>
      </c>
      <c r="L90" s="64">
        <v>0</v>
      </c>
      <c r="M90" s="64">
        <v>3.4457138977813495E-2</v>
      </c>
      <c r="N90" s="12"/>
      <c r="O90" s="12"/>
      <c r="P90" s="14"/>
    </row>
    <row r="91" spans="2:16" x14ac:dyDescent="0.25">
      <c r="B91" s="13"/>
      <c r="C91" s="12"/>
      <c r="D91" s="12"/>
      <c r="E91" s="63">
        <v>2013</v>
      </c>
      <c r="F91" s="64">
        <v>4.4314461431807194E-2</v>
      </c>
      <c r="G91" s="64">
        <v>6.2254860287705022E-2</v>
      </c>
      <c r="H91" s="64">
        <v>6.3344249865743399E-2</v>
      </c>
      <c r="I91" s="64">
        <v>0</v>
      </c>
      <c r="J91" s="64">
        <v>6.1257795935447307E-2</v>
      </c>
      <c r="K91" s="64">
        <v>2.1747661885718573E-2</v>
      </c>
      <c r="L91" s="64">
        <v>0</v>
      </c>
      <c r="M91" s="64">
        <v>4.570100146898224E-2</v>
      </c>
      <c r="N91" s="12"/>
      <c r="O91" s="12"/>
      <c r="P91" s="14"/>
    </row>
    <row r="92" spans="2:16" x14ac:dyDescent="0.25">
      <c r="B92" s="13"/>
      <c r="C92" s="12"/>
      <c r="D92" s="12"/>
      <c r="E92" s="63">
        <v>2014</v>
      </c>
      <c r="F92" s="64">
        <v>4.8516314405139566E-2</v>
      </c>
      <c r="G92" s="64">
        <v>6.5774266729656763E-2</v>
      </c>
      <c r="H92" s="64">
        <v>8.4621076294218264E-2</v>
      </c>
      <c r="I92" s="64">
        <v>0</v>
      </c>
      <c r="J92" s="64">
        <v>4.7673973448680573E-2</v>
      </c>
      <c r="K92" s="64">
        <v>1.860413805967575E-2</v>
      </c>
      <c r="L92" s="64">
        <v>2.4197581531414828E-2</v>
      </c>
      <c r="M92" s="64">
        <v>5.1087890589975676E-2</v>
      </c>
      <c r="N92" s="12"/>
      <c r="O92" s="12"/>
      <c r="P92" s="14"/>
    </row>
    <row r="93" spans="2:16" x14ac:dyDescent="0.25">
      <c r="B93" s="13"/>
      <c r="C93" s="12"/>
      <c r="D93" s="12"/>
      <c r="E93" s="63">
        <v>2015</v>
      </c>
      <c r="F93" s="64">
        <v>5.4311420842514127E-2</v>
      </c>
      <c r="G93" s="64">
        <v>6.6217922077691241E-2</v>
      </c>
      <c r="H93" s="64">
        <v>6.1947086200411589E-2</v>
      </c>
      <c r="I93" s="64">
        <v>0</v>
      </c>
      <c r="J93" s="64">
        <v>7.0676753721079524E-2</v>
      </c>
      <c r="K93" s="64">
        <v>2.8208204766654914E-2</v>
      </c>
      <c r="L93" s="64">
        <v>6.3750760632374504E-3</v>
      </c>
      <c r="M93" s="64">
        <v>5.2477028427735072E-2</v>
      </c>
      <c r="N93" s="12"/>
      <c r="O93" s="12"/>
      <c r="P93" s="14"/>
    </row>
    <row r="94" spans="2:16" x14ac:dyDescent="0.25">
      <c r="B94" s="13"/>
      <c r="C94" s="12"/>
      <c r="D94" s="12"/>
      <c r="E94" s="63">
        <v>2016</v>
      </c>
      <c r="F94" s="64">
        <v>8.722108476318996E-2</v>
      </c>
      <c r="G94" s="64">
        <v>9.3147255290383479E-2</v>
      </c>
      <c r="H94" s="64">
        <v>9.1626139788581362E-2</v>
      </c>
      <c r="I94" s="64">
        <v>0</v>
      </c>
      <c r="J94" s="64">
        <v>6.9635617030544203E-2</v>
      </c>
      <c r="K94" s="64">
        <v>2.5480311892566006E-2</v>
      </c>
      <c r="L94" s="64">
        <v>1.5275237356929093E-2</v>
      </c>
      <c r="M94" s="64">
        <v>8.0069563190108092E-2</v>
      </c>
      <c r="N94" s="12"/>
      <c r="O94" s="12"/>
      <c r="P94" s="14"/>
    </row>
    <row r="95" spans="2:16" x14ac:dyDescent="0.25">
      <c r="B95" s="13"/>
      <c r="C95" s="12"/>
      <c r="D95" s="12"/>
      <c r="E95" s="63" t="s">
        <v>62</v>
      </c>
      <c r="F95" s="64">
        <v>9.1952109487739214E-2</v>
      </c>
      <c r="G95" s="64">
        <v>8.7202362574550996E-2</v>
      </c>
      <c r="H95" s="64">
        <v>0.10646487777623083</v>
      </c>
      <c r="I95" s="64">
        <v>0</v>
      </c>
      <c r="J95" s="64">
        <v>6.837865543677181E-2</v>
      </c>
      <c r="K95" s="64">
        <v>2.3015312967621396E-2</v>
      </c>
      <c r="L95" s="64">
        <v>6.4611716306098577E-2</v>
      </c>
      <c r="M95" s="64">
        <v>6.3058144038633926E-2</v>
      </c>
      <c r="N95" s="12"/>
      <c r="O95" s="12"/>
      <c r="P95" s="14"/>
    </row>
    <row r="96" spans="2:16" x14ac:dyDescent="0.25">
      <c r="B96" s="13"/>
      <c r="C96" s="12"/>
      <c r="D96" s="12"/>
      <c r="E96" s="89" t="s">
        <v>57</v>
      </c>
      <c r="F96" s="89"/>
      <c r="G96" s="89"/>
      <c r="H96" s="89"/>
      <c r="I96" s="89"/>
      <c r="J96" s="89"/>
      <c r="K96" s="89"/>
      <c r="L96" s="89"/>
      <c r="M96" s="89"/>
      <c r="N96" s="12"/>
      <c r="O96" s="12"/>
      <c r="P96" s="14"/>
    </row>
    <row r="97" spans="2:16" x14ac:dyDescent="0.25">
      <c r="B97" s="13"/>
      <c r="C97" s="12"/>
      <c r="D97" s="12"/>
      <c r="E97" s="12"/>
      <c r="O97" s="12"/>
      <c r="P97" s="14"/>
    </row>
    <row r="98" spans="2:16" x14ac:dyDescent="0.25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</sheetData>
  <sortState ref="H35:I47">
    <sortCondition descending="1" ref="H35:H47"/>
  </sortState>
  <mergeCells count="44">
    <mergeCell ref="G14:H16"/>
    <mergeCell ref="F27:K27"/>
    <mergeCell ref="F28:K28"/>
    <mergeCell ref="B1:P2"/>
    <mergeCell ref="C8:G9"/>
    <mergeCell ref="J8:M9"/>
    <mergeCell ref="G10:H12"/>
    <mergeCell ref="M10:N12"/>
    <mergeCell ref="F29:G29"/>
    <mergeCell ref="F38:K38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E59"/>
    <mergeCell ref="D60:E60"/>
    <mergeCell ref="D61:E61"/>
    <mergeCell ref="D62:E62"/>
    <mergeCell ref="D63:E63"/>
    <mergeCell ref="D64:E64"/>
    <mergeCell ref="D65:E65"/>
    <mergeCell ref="D66:E66"/>
    <mergeCell ref="D69:M69"/>
    <mergeCell ref="D70:M70"/>
    <mergeCell ref="D71:E71"/>
    <mergeCell ref="D72:E72"/>
    <mergeCell ref="D73:E73"/>
    <mergeCell ref="D74:E74"/>
    <mergeCell ref="D75:E75"/>
    <mergeCell ref="D76:E76"/>
    <mergeCell ref="D77:E77"/>
    <mergeCell ref="E96:M96"/>
    <mergeCell ref="D78:E78"/>
    <mergeCell ref="D79:E79"/>
    <mergeCell ref="D80:M80"/>
    <mergeCell ref="E87:M87"/>
    <mergeCell ref="E88:M88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08" t="s">
        <v>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5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2:16" x14ac:dyDescent="0.25">
      <c r="C3" s="5" t="str">
        <f>+B6</f>
        <v>1. Intermediación Financiera</v>
      </c>
      <c r="D3" s="27"/>
      <c r="E3" s="27"/>
      <c r="F3" s="27"/>
      <c r="G3" s="26"/>
      <c r="H3" s="27"/>
      <c r="I3" s="27"/>
      <c r="J3" s="5" t="str">
        <f>+B44</f>
        <v>3. Créditos Directos según Tipo de Crédito y Tipo de Empresa del Sistema Financiero, Mayo 2017</v>
      </c>
      <c r="K3" s="27"/>
      <c r="M3" s="8"/>
      <c r="N3" s="8"/>
      <c r="O3" s="8"/>
      <c r="P3" s="8"/>
    </row>
    <row r="4" spans="2:16" x14ac:dyDescent="0.25">
      <c r="C4" s="5" t="str">
        <f>+B25</f>
        <v>2. Créditos Totales por Tipo de Empresa del Sistema Financiero</v>
      </c>
      <c r="D4" s="27"/>
      <c r="E4" s="27"/>
      <c r="F4" s="27"/>
      <c r="G4" s="26"/>
      <c r="H4" s="27"/>
      <c r="I4" s="27"/>
      <c r="J4" s="5" t="str">
        <f>+B85</f>
        <v>4. Morosidad por Tipo de Empresa del Sistema Financiero</v>
      </c>
      <c r="K4" s="27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8" spans="2:16" x14ac:dyDescent="0.25">
      <c r="B8" s="13"/>
      <c r="C8" s="88" t="s">
        <v>14</v>
      </c>
      <c r="D8" s="88"/>
      <c r="E8" s="88"/>
      <c r="F8" s="88"/>
      <c r="G8" s="88"/>
      <c r="J8" s="88" t="s">
        <v>19</v>
      </c>
      <c r="K8" s="88"/>
      <c r="L8" s="88"/>
      <c r="M8" s="88"/>
      <c r="N8" s="31"/>
      <c r="P8" s="19"/>
    </row>
    <row r="9" spans="2:16" x14ac:dyDescent="0.25">
      <c r="B9" s="13"/>
      <c r="C9" s="88"/>
      <c r="D9" s="88"/>
      <c r="E9" s="88"/>
      <c r="F9" s="88"/>
      <c r="G9" s="88"/>
      <c r="J9" s="88"/>
      <c r="K9" s="88"/>
      <c r="L9" s="88"/>
      <c r="M9" s="88"/>
      <c r="N9" s="31"/>
      <c r="P9" s="19"/>
    </row>
    <row r="10" spans="2:16" x14ac:dyDescent="0.25">
      <c r="B10" s="13"/>
      <c r="D10" s="32" t="s">
        <v>2</v>
      </c>
      <c r="E10" s="32" t="s">
        <v>10</v>
      </c>
      <c r="F10" s="33" t="s">
        <v>11</v>
      </c>
      <c r="G10" s="105" t="s">
        <v>15</v>
      </c>
      <c r="H10" s="106"/>
      <c r="I10" s="29"/>
      <c r="K10" s="32" t="s">
        <v>2</v>
      </c>
      <c r="L10" s="32" t="s">
        <v>18</v>
      </c>
      <c r="M10" s="105" t="s">
        <v>21</v>
      </c>
      <c r="N10" s="106"/>
      <c r="P10" s="19"/>
    </row>
    <row r="11" spans="2:16" x14ac:dyDescent="0.25">
      <c r="B11" s="13"/>
      <c r="D11" s="34">
        <v>2007</v>
      </c>
      <c r="E11" s="35">
        <v>0.16412385716175168</v>
      </c>
      <c r="F11" s="35">
        <v>6.4577057151709583E-2</v>
      </c>
      <c r="G11" s="105"/>
      <c r="H11" s="106"/>
      <c r="I11" s="29"/>
      <c r="K11" s="34">
        <v>2007</v>
      </c>
      <c r="L11" s="35">
        <v>8.5099999999999995E-2</v>
      </c>
      <c r="M11" s="105"/>
      <c r="N11" s="106"/>
      <c r="P11" s="19"/>
    </row>
    <row r="12" spans="2:16" x14ac:dyDescent="0.25">
      <c r="B12" s="13"/>
      <c r="D12" s="34">
        <v>2008</v>
      </c>
      <c r="E12" s="35">
        <v>0.21759359300046471</v>
      </c>
      <c r="F12" s="35">
        <v>5.6037962220440635E-2</v>
      </c>
      <c r="G12" s="105"/>
      <c r="H12" s="106"/>
      <c r="I12" s="29"/>
      <c r="K12" s="34">
        <v>2008</v>
      </c>
      <c r="L12" s="35">
        <v>0.1038</v>
      </c>
      <c r="M12" s="105"/>
      <c r="N12" s="106"/>
      <c r="P12" s="19"/>
    </row>
    <row r="13" spans="2:16" x14ac:dyDescent="0.25">
      <c r="B13" s="13"/>
      <c r="D13" s="34">
        <v>2009</v>
      </c>
      <c r="E13" s="35">
        <v>0.23067149990147578</v>
      </c>
      <c r="F13" s="35">
        <v>5.853029812461065E-2</v>
      </c>
      <c r="G13" s="36"/>
      <c r="H13" s="37"/>
      <c r="I13" s="29"/>
      <c r="K13" s="34">
        <v>2009</v>
      </c>
      <c r="L13" s="35">
        <v>0.13699999999999998</v>
      </c>
      <c r="P13" s="19"/>
    </row>
    <row r="14" spans="2:16" x14ac:dyDescent="0.25">
      <c r="B14" s="13"/>
      <c r="D14" s="34">
        <v>2010</v>
      </c>
      <c r="E14" s="35">
        <v>0.25473243584930688</v>
      </c>
      <c r="F14" s="35">
        <v>6.7237389894957866E-2</v>
      </c>
      <c r="G14" s="105" t="s">
        <v>16</v>
      </c>
      <c r="H14" s="106"/>
      <c r="I14" s="30"/>
      <c r="K14" s="34">
        <v>2010</v>
      </c>
      <c r="L14" s="35">
        <v>0.15329999999999999</v>
      </c>
      <c r="P14" s="19"/>
    </row>
    <row r="15" spans="2:16" x14ac:dyDescent="0.25">
      <c r="B15" s="13"/>
      <c r="D15" s="34">
        <v>2011</v>
      </c>
      <c r="E15" s="35">
        <v>0.28329118096597694</v>
      </c>
      <c r="F15" s="35">
        <v>7.0890897502937811E-2</v>
      </c>
      <c r="G15" s="105"/>
      <c r="H15" s="106"/>
      <c r="I15" s="30"/>
      <c r="K15" s="34">
        <v>2011</v>
      </c>
      <c r="L15" s="35">
        <v>0.17859999999999998</v>
      </c>
      <c r="P15" s="19"/>
    </row>
    <row r="16" spans="2:16" x14ac:dyDescent="0.25">
      <c r="B16" s="13"/>
      <c r="D16" s="34">
        <v>2012</v>
      </c>
      <c r="E16" s="35">
        <v>0.31035452800486801</v>
      </c>
      <c r="F16" s="35">
        <v>6.6819632165684276E-2</v>
      </c>
      <c r="G16" s="105"/>
      <c r="H16" s="106"/>
      <c r="I16" s="30"/>
      <c r="K16" s="34">
        <v>2012</v>
      </c>
      <c r="L16" s="35">
        <v>0.20250000000000001</v>
      </c>
      <c r="P16" s="19"/>
    </row>
    <row r="17" spans="2:16" x14ac:dyDescent="0.25">
      <c r="B17" s="13"/>
      <c r="D17" s="34">
        <v>2013</v>
      </c>
      <c r="E17" s="35">
        <v>0.31616121619068305</v>
      </c>
      <c r="F17" s="35">
        <v>6.8476133665248171E-2</v>
      </c>
      <c r="K17" s="34">
        <v>2013</v>
      </c>
      <c r="L17" s="35">
        <v>0.19870000000000002</v>
      </c>
      <c r="P17" s="19"/>
    </row>
    <row r="18" spans="2:16" x14ac:dyDescent="0.25">
      <c r="B18" s="13"/>
      <c r="D18" s="34">
        <v>2014</v>
      </c>
      <c r="E18" s="35">
        <v>0.28547399721769767</v>
      </c>
      <c r="F18" s="35">
        <v>7.7818331640252272E-2</v>
      </c>
      <c r="K18" s="34">
        <v>2014</v>
      </c>
      <c r="L18" s="35">
        <v>0.20579999999999998</v>
      </c>
      <c r="P18" s="19"/>
    </row>
    <row r="19" spans="2:16" x14ac:dyDescent="0.25">
      <c r="B19" s="13"/>
      <c r="D19" s="34">
        <v>2015</v>
      </c>
      <c r="E19" s="35">
        <v>0.27681656892768058</v>
      </c>
      <c r="F19" s="35">
        <v>8.6063781233901696E-2</v>
      </c>
      <c r="K19" s="34">
        <v>2015</v>
      </c>
      <c r="L19" s="35">
        <v>0.2034</v>
      </c>
      <c r="P19" s="19"/>
    </row>
    <row r="20" spans="2:16" x14ac:dyDescent="0.25">
      <c r="B20" s="13"/>
      <c r="D20" s="34">
        <v>2016</v>
      </c>
      <c r="E20" s="35">
        <v>0.27466531552510776</v>
      </c>
      <c r="F20" s="35">
        <v>9.2837561151807788E-2</v>
      </c>
      <c r="K20" s="34">
        <v>2016</v>
      </c>
      <c r="L20" s="35">
        <v>0.2122</v>
      </c>
      <c r="P20" s="19"/>
    </row>
    <row r="21" spans="2:16" x14ac:dyDescent="0.25">
      <c r="B21" s="13"/>
      <c r="D21" s="28" t="s">
        <v>12</v>
      </c>
      <c r="E21" s="12"/>
      <c r="K21" s="28" t="s">
        <v>20</v>
      </c>
      <c r="P21" s="14"/>
    </row>
    <row r="22" spans="2:16" x14ac:dyDescent="0.25">
      <c r="B22" s="13"/>
      <c r="D22" s="28" t="s">
        <v>17</v>
      </c>
      <c r="E22" s="12"/>
      <c r="K22" s="28" t="s">
        <v>17</v>
      </c>
      <c r="P22" s="14"/>
    </row>
    <row r="23" spans="2:16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2:16" ht="15" customHeight="1" x14ac:dyDescent="0.25"/>
    <row r="25" spans="2:16" x14ac:dyDescent="0.25">
      <c r="B25" s="20" t="s">
        <v>22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16" x14ac:dyDescent="0.25">
      <c r="B26" s="13"/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2:16" x14ac:dyDescent="0.25">
      <c r="B27" s="13"/>
      <c r="C27" s="12"/>
      <c r="E27" s="12"/>
      <c r="F27" s="100" t="s">
        <v>35</v>
      </c>
      <c r="G27" s="100"/>
      <c r="H27" s="100"/>
      <c r="I27" s="100"/>
      <c r="J27" s="100"/>
      <c r="K27" s="100"/>
      <c r="L27" s="12"/>
      <c r="M27" s="12"/>
      <c r="N27" s="12"/>
      <c r="O27" s="12"/>
      <c r="P27" s="14"/>
    </row>
    <row r="28" spans="2:16" x14ac:dyDescent="0.25">
      <c r="B28" s="13"/>
      <c r="C28" s="12"/>
      <c r="E28" s="12"/>
      <c r="F28" s="101" t="s">
        <v>36</v>
      </c>
      <c r="G28" s="101"/>
      <c r="H28" s="101"/>
      <c r="I28" s="101"/>
      <c r="J28" s="101"/>
      <c r="K28" s="101"/>
      <c r="L28" s="12"/>
      <c r="M28" s="12"/>
      <c r="N28" s="12"/>
      <c r="O28" s="12"/>
      <c r="P28" s="14"/>
    </row>
    <row r="29" spans="2:16" x14ac:dyDescent="0.25">
      <c r="B29" s="13"/>
      <c r="C29" s="12"/>
      <c r="E29" s="12"/>
      <c r="F29" s="102" t="s">
        <v>23</v>
      </c>
      <c r="G29" s="103"/>
      <c r="H29" s="48">
        <v>42522</v>
      </c>
      <c r="I29" s="48">
        <v>42887</v>
      </c>
      <c r="J29" s="32" t="s">
        <v>3</v>
      </c>
      <c r="K29" s="32" t="s">
        <v>34</v>
      </c>
      <c r="L29" s="39"/>
      <c r="M29" s="39"/>
      <c r="N29" s="12"/>
      <c r="O29" s="12"/>
      <c r="P29" s="14"/>
    </row>
    <row r="30" spans="2:16" x14ac:dyDescent="0.25">
      <c r="B30" s="13"/>
      <c r="C30" s="12"/>
      <c r="E30" s="12"/>
      <c r="F30" s="41" t="s">
        <v>24</v>
      </c>
      <c r="G30" s="40"/>
      <c r="H30" s="42">
        <v>1520.758898</v>
      </c>
      <c r="I30" s="42">
        <v>1605.2886099999998</v>
      </c>
      <c r="J30" s="43">
        <f>+IFERROR(I30/H30-1,0)</f>
        <v>5.5583900979417233E-2</v>
      </c>
      <c r="K30" s="43">
        <f>+I30/I$37</f>
        <v>0.64558956680812407</v>
      </c>
      <c r="L30" s="39"/>
      <c r="M30" s="24"/>
      <c r="N30" s="12"/>
      <c r="O30" s="12"/>
      <c r="P30" s="14"/>
    </row>
    <row r="31" spans="2:16" x14ac:dyDescent="0.25">
      <c r="B31" s="13"/>
      <c r="C31" s="12"/>
      <c r="E31" s="12"/>
      <c r="F31" s="41" t="s">
        <v>25</v>
      </c>
      <c r="G31" s="40"/>
      <c r="H31" s="42">
        <v>145.27759700000001</v>
      </c>
      <c r="I31" s="42">
        <v>157.92088200000001</v>
      </c>
      <c r="J31" s="43">
        <f t="shared" ref="J31:J36" si="0">+IFERROR(I31/H31-1,0)</f>
        <v>8.7028456287034928E-2</v>
      </c>
      <c r="K31" s="43">
        <f t="shared" ref="K31:K37" si="1">+I31/I$37</f>
        <v>6.3510120962196881E-2</v>
      </c>
      <c r="L31" s="39"/>
      <c r="M31" s="24"/>
      <c r="N31" s="12"/>
      <c r="O31" s="12"/>
      <c r="P31" s="14"/>
    </row>
    <row r="32" spans="2:16" x14ac:dyDescent="0.25">
      <c r="B32" s="13"/>
      <c r="C32" s="12"/>
      <c r="E32" s="12"/>
      <c r="F32" s="41" t="s">
        <v>26</v>
      </c>
      <c r="G32" s="40"/>
      <c r="H32" s="42">
        <v>345.00725200000005</v>
      </c>
      <c r="I32" s="42">
        <v>441.777264</v>
      </c>
      <c r="J32" s="43">
        <f t="shared" si="0"/>
        <v>0.28048689249001613</v>
      </c>
      <c r="K32" s="43">
        <f t="shared" si="1"/>
        <v>0.17766698817568904</v>
      </c>
      <c r="L32" s="39"/>
      <c r="M32" s="24"/>
      <c r="N32" s="12"/>
      <c r="O32" s="12"/>
      <c r="P32" s="14"/>
    </row>
    <row r="33" spans="2:16" x14ac:dyDescent="0.25">
      <c r="B33" s="13"/>
      <c r="C33" s="12"/>
      <c r="E33" s="12"/>
      <c r="F33" s="41" t="s">
        <v>27</v>
      </c>
      <c r="G33" s="40"/>
      <c r="H33" s="42">
        <v>4.1299449999999993</v>
      </c>
      <c r="I33" s="42">
        <v>11.352985</v>
      </c>
      <c r="J33" s="43">
        <f t="shared" si="0"/>
        <v>1.7489433878659408</v>
      </c>
      <c r="K33" s="43">
        <f t="shared" si="1"/>
        <v>4.5657638274335804E-3</v>
      </c>
      <c r="L33" s="39"/>
      <c r="M33" s="24"/>
      <c r="N33" s="12"/>
      <c r="O33" s="12"/>
      <c r="P33" s="14"/>
    </row>
    <row r="34" spans="2:16" x14ac:dyDescent="0.25">
      <c r="B34" s="13"/>
      <c r="C34" s="12"/>
      <c r="E34" s="12"/>
      <c r="F34" s="41" t="s">
        <v>28</v>
      </c>
      <c r="G34" s="40"/>
      <c r="H34" s="42">
        <v>10.066511</v>
      </c>
      <c r="I34" s="42">
        <v>9.3680990000000008</v>
      </c>
      <c r="J34" s="43">
        <f t="shared" si="0"/>
        <v>-6.9379748355711257E-2</v>
      </c>
      <c r="K34" s="43">
        <f t="shared" si="1"/>
        <v>3.7675137900751825E-3</v>
      </c>
      <c r="L34" s="39"/>
      <c r="M34" s="24"/>
      <c r="N34" s="12"/>
      <c r="O34" s="12"/>
      <c r="P34" s="14"/>
    </row>
    <row r="35" spans="2:16" x14ac:dyDescent="0.25">
      <c r="B35" s="13"/>
      <c r="C35" s="12"/>
      <c r="E35" s="12"/>
      <c r="F35" s="41" t="s">
        <v>32</v>
      </c>
      <c r="G35" s="40"/>
      <c r="H35" s="42">
        <v>101.565466</v>
      </c>
      <c r="I35" s="42">
        <v>111.413073</v>
      </c>
      <c r="J35" s="43">
        <f t="shared" si="0"/>
        <v>9.6958222000379513E-2</v>
      </c>
      <c r="K35" s="43">
        <f t="shared" si="1"/>
        <v>4.4806346401991798E-2</v>
      </c>
      <c r="L35" s="39"/>
      <c r="M35" s="24"/>
      <c r="N35" s="12"/>
      <c r="O35" s="12"/>
      <c r="P35" s="14"/>
    </row>
    <row r="36" spans="2:16" x14ac:dyDescent="0.25">
      <c r="B36" s="13"/>
      <c r="C36" s="12"/>
      <c r="E36" s="12"/>
      <c r="F36" s="41" t="s">
        <v>33</v>
      </c>
      <c r="G36" s="40"/>
      <c r="H36" s="42">
        <v>130.28242044000001</v>
      </c>
      <c r="I36" s="42">
        <v>149.42579179999933</v>
      </c>
      <c r="J36" s="43">
        <f t="shared" si="0"/>
        <v>0.1469374862344961</v>
      </c>
      <c r="K36" s="43">
        <f t="shared" si="1"/>
        <v>6.0093700034489446E-2</v>
      </c>
      <c r="L36" s="39"/>
      <c r="M36" s="24"/>
      <c r="N36" s="12"/>
      <c r="O36" s="12"/>
      <c r="P36" s="14"/>
    </row>
    <row r="37" spans="2:16" x14ac:dyDescent="0.25">
      <c r="B37" s="13"/>
      <c r="C37" s="12"/>
      <c r="E37" s="12"/>
      <c r="F37" s="44"/>
      <c r="G37" s="38" t="s">
        <v>1</v>
      </c>
      <c r="H37" s="45">
        <v>2257.0880894399997</v>
      </c>
      <c r="I37" s="45">
        <v>2486.5467047999991</v>
      </c>
      <c r="J37" s="46">
        <f>+IFERROR(I37/H37-1,0)</f>
        <v>0.10166134695120821</v>
      </c>
      <c r="K37" s="46">
        <f t="shared" si="1"/>
        <v>1</v>
      </c>
      <c r="L37" s="39"/>
      <c r="M37" s="24"/>
      <c r="N37" s="12"/>
      <c r="O37" s="12"/>
      <c r="P37" s="14"/>
    </row>
    <row r="38" spans="2:16" x14ac:dyDescent="0.25">
      <c r="B38" s="13"/>
      <c r="C38" s="12"/>
      <c r="E38" s="12"/>
      <c r="F38" s="104" t="s">
        <v>29</v>
      </c>
      <c r="G38" s="104"/>
      <c r="H38" s="104"/>
      <c r="I38" s="104"/>
      <c r="J38" s="104"/>
      <c r="K38" s="104"/>
      <c r="L38" s="39"/>
      <c r="M38" s="39"/>
      <c r="N38" s="12"/>
      <c r="O38" s="12"/>
      <c r="P38" s="14"/>
    </row>
    <row r="39" spans="2:16" x14ac:dyDescent="0.25">
      <c r="B39" s="13"/>
      <c r="C39" s="12"/>
      <c r="E39" s="12"/>
      <c r="F39" s="47" t="s">
        <v>30</v>
      </c>
      <c r="G39" s="39"/>
      <c r="H39" s="39"/>
      <c r="I39" s="39"/>
      <c r="J39" s="39"/>
      <c r="K39" s="39"/>
      <c r="L39" s="39"/>
      <c r="M39" s="39"/>
      <c r="N39" s="12"/>
      <c r="O39" s="12"/>
      <c r="P39" s="14"/>
    </row>
    <row r="40" spans="2:16" x14ac:dyDescent="0.25">
      <c r="B40" s="13"/>
      <c r="C40" s="12"/>
      <c r="E40" s="12"/>
      <c r="F40" s="47" t="s">
        <v>31</v>
      </c>
      <c r="G40" s="39"/>
      <c r="H40" s="39"/>
      <c r="I40" s="39"/>
      <c r="J40" s="39"/>
      <c r="K40" s="39"/>
      <c r="L40" s="39"/>
      <c r="M40" s="39"/>
      <c r="N40" s="12"/>
      <c r="O40" s="12"/>
      <c r="P40" s="14"/>
    </row>
    <row r="41" spans="2:16" x14ac:dyDescent="0.25">
      <c r="B41" s="13"/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20" t="s">
        <v>46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94" t="s">
        <v>47</v>
      </c>
      <c r="E46" s="94"/>
      <c r="F46" s="94"/>
      <c r="G46" s="94"/>
      <c r="H46" s="94"/>
      <c r="I46" s="94"/>
      <c r="J46" s="94"/>
      <c r="K46" s="94"/>
      <c r="L46" s="12"/>
      <c r="M46" s="12"/>
      <c r="N46" s="12"/>
      <c r="O46" s="12"/>
      <c r="P46" s="14"/>
    </row>
    <row r="47" spans="2:16" x14ac:dyDescent="0.25">
      <c r="B47" s="13"/>
      <c r="C47" s="12"/>
      <c r="D47" s="98" t="s">
        <v>48</v>
      </c>
      <c r="E47" s="98"/>
      <c r="F47" s="98"/>
      <c r="G47" s="98"/>
      <c r="H47" s="98"/>
      <c r="I47" s="98"/>
      <c r="J47" s="98"/>
      <c r="K47" s="98"/>
      <c r="L47" s="12"/>
      <c r="M47" s="12"/>
      <c r="N47" s="12"/>
      <c r="O47" s="12"/>
      <c r="P47" s="14"/>
    </row>
    <row r="48" spans="2:16" ht="48" x14ac:dyDescent="0.25">
      <c r="B48" s="13"/>
      <c r="C48" s="12"/>
      <c r="D48" s="96" t="s">
        <v>45</v>
      </c>
      <c r="E48" s="96"/>
      <c r="F48" s="54" t="s">
        <v>24</v>
      </c>
      <c r="G48" s="54" t="s">
        <v>26</v>
      </c>
      <c r="H48" s="54" t="s">
        <v>27</v>
      </c>
      <c r="I48" s="54" t="s">
        <v>28</v>
      </c>
      <c r="J48" s="54" t="s">
        <v>25</v>
      </c>
      <c r="K48" s="54" t="s">
        <v>37</v>
      </c>
      <c r="M48" s="54" t="s">
        <v>37</v>
      </c>
      <c r="N48" s="12"/>
      <c r="O48" s="12"/>
      <c r="P48" s="14"/>
    </row>
    <row r="49" spans="2:16" x14ac:dyDescent="0.25">
      <c r="B49" s="13"/>
      <c r="C49" s="12"/>
      <c r="D49" s="90" t="s">
        <v>38</v>
      </c>
      <c r="E49" s="90"/>
      <c r="F49" s="52">
        <v>0.13012024999999999</v>
      </c>
      <c r="G49" s="52">
        <v>0</v>
      </c>
      <c r="H49" s="52">
        <v>0</v>
      </c>
      <c r="I49" s="52">
        <v>0</v>
      </c>
      <c r="J49" s="52">
        <v>0</v>
      </c>
      <c r="K49" s="55">
        <v>0.13012024999999999</v>
      </c>
      <c r="M49" s="53">
        <f>+K49/K$56</f>
        <v>5.9859046088364384E-5</v>
      </c>
      <c r="N49" s="12"/>
      <c r="O49" s="12"/>
      <c r="P49" s="14"/>
    </row>
    <row r="50" spans="2:16" x14ac:dyDescent="0.25">
      <c r="B50" s="50"/>
      <c r="C50" s="49"/>
      <c r="D50" s="90" t="s">
        <v>39</v>
      </c>
      <c r="E50" s="90"/>
      <c r="F50" s="52">
        <v>97.806542829999998</v>
      </c>
      <c r="G50" s="52">
        <v>0.13881087</v>
      </c>
      <c r="H50" s="52">
        <v>0</v>
      </c>
      <c r="I50" s="52">
        <v>0</v>
      </c>
      <c r="J50" s="52">
        <v>0</v>
      </c>
      <c r="K50" s="55">
        <v>97.945353699999998</v>
      </c>
      <c r="M50" s="53">
        <f t="shared" ref="M50:M56" si="2">+K50/K$56</f>
        <v>4.5057671202364362E-2</v>
      </c>
      <c r="N50" s="49"/>
      <c r="O50" s="49"/>
      <c r="P50" s="51"/>
    </row>
    <row r="51" spans="2:16" x14ac:dyDescent="0.25">
      <c r="B51" s="13"/>
      <c r="D51" s="90" t="s">
        <v>40</v>
      </c>
      <c r="E51" s="90"/>
      <c r="F51" s="52">
        <v>540.60589512999979</v>
      </c>
      <c r="G51" s="52">
        <v>73.47420188000001</v>
      </c>
      <c r="H51" s="52">
        <v>2.8191000000000002E-3</v>
      </c>
      <c r="I51" s="52">
        <v>2.6918700000000003E-3</v>
      </c>
      <c r="J51" s="52">
        <v>2.0004895</v>
      </c>
      <c r="K51" s="55">
        <v>616.08609747999981</v>
      </c>
      <c r="M51" s="53">
        <f t="shared" si="2"/>
        <v>0.28341727058974958</v>
      </c>
      <c r="P51" s="14"/>
    </row>
    <row r="52" spans="2:16" x14ac:dyDescent="0.25">
      <c r="B52" s="13"/>
      <c r="D52" s="90" t="s">
        <v>41</v>
      </c>
      <c r="E52" s="90"/>
      <c r="F52" s="52">
        <v>303.47182934</v>
      </c>
      <c r="G52" s="52">
        <v>205.82629061999995</v>
      </c>
      <c r="H52" s="52">
        <v>1.1418757000000002</v>
      </c>
      <c r="I52" s="52">
        <v>2.9214424500000002</v>
      </c>
      <c r="J52" s="52">
        <v>37.586787339999994</v>
      </c>
      <c r="K52" s="55">
        <v>550.94822545</v>
      </c>
      <c r="M52" s="53">
        <f t="shared" si="2"/>
        <v>0.25345198168243699</v>
      </c>
      <c r="P52" s="14"/>
    </row>
    <row r="53" spans="2:16" x14ac:dyDescent="0.25">
      <c r="B53" s="13"/>
      <c r="D53" s="90" t="s">
        <v>42</v>
      </c>
      <c r="E53" s="90"/>
      <c r="F53" s="52">
        <v>64.481791679999986</v>
      </c>
      <c r="G53" s="52">
        <v>102.76888984</v>
      </c>
      <c r="H53" s="52">
        <v>4.4624509799999998</v>
      </c>
      <c r="I53" s="52">
        <v>5.09212416</v>
      </c>
      <c r="J53" s="52">
        <v>28.548940770000002</v>
      </c>
      <c r="K53" s="55">
        <v>205.35419743</v>
      </c>
      <c r="M53" s="53">
        <f t="shared" si="2"/>
        <v>9.4468819176119392E-2</v>
      </c>
      <c r="P53" s="14"/>
    </row>
    <row r="54" spans="2:16" x14ac:dyDescent="0.25">
      <c r="B54" s="13"/>
      <c r="D54" s="90" t="s">
        <v>43</v>
      </c>
      <c r="E54" s="90"/>
      <c r="F54" s="52">
        <v>396.26891388999996</v>
      </c>
      <c r="G54" s="52">
        <v>39.342635420000001</v>
      </c>
      <c r="H54" s="52">
        <v>0.33817825000000001</v>
      </c>
      <c r="I54" s="52">
        <v>6.36121173</v>
      </c>
      <c r="J54" s="52">
        <v>100.12458077999999</v>
      </c>
      <c r="K54" s="55">
        <v>542.43552006999994</v>
      </c>
      <c r="M54" s="53">
        <f t="shared" si="2"/>
        <v>0.24953589311299382</v>
      </c>
      <c r="P54" s="14"/>
    </row>
    <row r="55" spans="2:16" x14ac:dyDescent="0.25">
      <c r="B55" s="13"/>
      <c r="D55" s="90" t="s">
        <v>44</v>
      </c>
      <c r="E55" s="90"/>
      <c r="F55" s="52">
        <v>144.46724635000004</v>
      </c>
      <c r="G55" s="52">
        <v>16.372868199999999</v>
      </c>
      <c r="H55" s="52">
        <v>0</v>
      </c>
      <c r="I55" s="52">
        <v>0</v>
      </c>
      <c r="J55" s="52">
        <v>3.7911859999999999E-2</v>
      </c>
      <c r="K55" s="55">
        <v>160.87802641000005</v>
      </c>
      <c r="M55" s="53">
        <f t="shared" si="2"/>
        <v>7.4008505190247445E-2</v>
      </c>
      <c r="P55" s="14"/>
    </row>
    <row r="56" spans="2:16" x14ac:dyDescent="0.25">
      <c r="B56" s="13"/>
      <c r="D56" s="90" t="s">
        <v>37</v>
      </c>
      <c r="E56" s="90"/>
      <c r="F56" s="55">
        <v>1547.2323394699999</v>
      </c>
      <c r="G56" s="55">
        <v>437.92369682999993</v>
      </c>
      <c r="H56" s="55">
        <v>5.9453240300000001</v>
      </c>
      <c r="I56" s="55">
        <v>14.377470210000002</v>
      </c>
      <c r="J56" s="55">
        <v>168.29871025</v>
      </c>
      <c r="K56" s="55">
        <v>2173.7775407899999</v>
      </c>
      <c r="M56" s="53">
        <f t="shared" si="2"/>
        <v>1</v>
      </c>
      <c r="P56" s="14"/>
    </row>
    <row r="57" spans="2:16" x14ac:dyDescent="0.25">
      <c r="B57" s="13"/>
      <c r="E57" s="12"/>
      <c r="F57" s="25"/>
      <c r="G57" s="12"/>
      <c r="H57" s="12"/>
      <c r="P57" s="14"/>
    </row>
    <row r="58" spans="2:16" x14ac:dyDescent="0.25">
      <c r="B58" s="13"/>
      <c r="E58" s="12"/>
      <c r="F58" s="25"/>
      <c r="G58" s="12"/>
      <c r="H58" s="12"/>
      <c r="P58" s="14"/>
    </row>
    <row r="59" spans="2:16" x14ac:dyDescent="0.25">
      <c r="B59" s="13"/>
      <c r="D59" s="90" t="s">
        <v>38</v>
      </c>
      <c r="E59" s="90"/>
      <c r="F59" s="53">
        <f>IFERROR(F49/$K49,0)</f>
        <v>1</v>
      </c>
      <c r="G59" s="53">
        <f t="shared" ref="G59:J59" si="3">IFERROR(G49/$K49,0)</f>
        <v>0</v>
      </c>
      <c r="H59" s="53">
        <f t="shared" si="3"/>
        <v>0</v>
      </c>
      <c r="I59" s="53">
        <f t="shared" si="3"/>
        <v>0</v>
      </c>
      <c r="J59" s="53">
        <f t="shared" si="3"/>
        <v>0</v>
      </c>
      <c r="K59" s="55">
        <f>SUM(F59:J59)</f>
        <v>1</v>
      </c>
      <c r="P59" s="14"/>
    </row>
    <row r="60" spans="2:16" x14ac:dyDescent="0.25">
      <c r="B60" s="13"/>
      <c r="D60" s="90" t="s">
        <v>39</v>
      </c>
      <c r="E60" s="90"/>
      <c r="F60" s="53">
        <f t="shared" ref="F60:J66" si="4">IFERROR(F50/$K50,0)</f>
        <v>0.99858277228315317</v>
      </c>
      <c r="G60" s="53">
        <f t="shared" si="4"/>
        <v>1.4172277168467667E-3</v>
      </c>
      <c r="H60" s="53">
        <f t="shared" si="4"/>
        <v>0</v>
      </c>
      <c r="I60" s="53">
        <f t="shared" si="4"/>
        <v>0</v>
      </c>
      <c r="J60" s="53">
        <f t="shared" si="4"/>
        <v>0</v>
      </c>
      <c r="K60" s="55">
        <f t="shared" ref="K60:K65" si="5">SUM(F60:J60)</f>
        <v>0.99999999999999989</v>
      </c>
      <c r="P60" s="14"/>
    </row>
    <row r="61" spans="2:16" x14ac:dyDescent="0.25">
      <c r="B61" s="13"/>
      <c r="D61" s="90" t="s">
        <v>40</v>
      </c>
      <c r="E61" s="90"/>
      <c r="F61" s="53">
        <f t="shared" si="4"/>
        <v>0.87748432782570562</v>
      </c>
      <c r="G61" s="53">
        <f t="shared" si="4"/>
        <v>0.11925963299696959</v>
      </c>
      <c r="H61" s="53">
        <f t="shared" si="4"/>
        <v>4.5758214826321696E-6</v>
      </c>
      <c r="I61" s="53">
        <f t="shared" si="4"/>
        <v>4.3693081389284027E-6</v>
      </c>
      <c r="J61" s="53">
        <f t="shared" si="4"/>
        <v>3.2470940477031989E-3</v>
      </c>
      <c r="K61" s="56">
        <f t="shared" si="5"/>
        <v>1</v>
      </c>
      <c r="P61" s="14"/>
    </row>
    <row r="62" spans="2:16" x14ac:dyDescent="0.25">
      <c r="B62" s="13"/>
      <c r="D62" s="90" t="s">
        <v>41</v>
      </c>
      <c r="E62" s="90"/>
      <c r="F62" s="53">
        <f t="shared" si="4"/>
        <v>0.5508173278752867</v>
      </c>
      <c r="G62" s="53">
        <f t="shared" si="4"/>
        <v>0.3735855405503602</v>
      </c>
      <c r="H62" s="53">
        <f t="shared" si="4"/>
        <v>2.0725644393669589E-3</v>
      </c>
      <c r="I62" s="53">
        <f t="shared" si="4"/>
        <v>5.3025716665369834E-3</v>
      </c>
      <c r="J62" s="53">
        <f t="shared" si="4"/>
        <v>6.8221995468449134E-2</v>
      </c>
      <c r="K62" s="56">
        <f t="shared" si="5"/>
        <v>1</v>
      </c>
      <c r="P62" s="14"/>
    </row>
    <row r="63" spans="2:16" x14ac:dyDescent="0.25">
      <c r="B63" s="13"/>
      <c r="D63" s="90" t="s">
        <v>42</v>
      </c>
      <c r="E63" s="90"/>
      <c r="F63" s="53">
        <f t="shared" si="4"/>
        <v>0.31400279364623251</v>
      </c>
      <c r="G63" s="53">
        <f t="shared" si="4"/>
        <v>0.50044698928070996</v>
      </c>
      <c r="H63" s="53">
        <f t="shared" si="4"/>
        <v>2.173050775609851E-2</v>
      </c>
      <c r="I63" s="53">
        <f t="shared" si="4"/>
        <v>2.4796786351229928E-2</v>
      </c>
      <c r="J63" s="53">
        <f t="shared" si="4"/>
        <v>0.13902292296572905</v>
      </c>
      <c r="K63" s="56">
        <f t="shared" si="5"/>
        <v>1</v>
      </c>
      <c r="P63" s="14"/>
    </row>
    <row r="64" spans="2:16" x14ac:dyDescent="0.25">
      <c r="B64" s="13"/>
      <c r="D64" s="90" t="s">
        <v>43</v>
      </c>
      <c r="E64" s="90"/>
      <c r="F64" s="53">
        <f t="shared" si="4"/>
        <v>0.73053644023691966</v>
      </c>
      <c r="G64" s="53">
        <f t="shared" si="4"/>
        <v>7.2529607601882221E-2</v>
      </c>
      <c r="H64" s="53">
        <f t="shared" si="4"/>
        <v>6.2344414679252379E-4</v>
      </c>
      <c r="I64" s="53">
        <f t="shared" si="4"/>
        <v>1.172712975945805E-2</v>
      </c>
      <c r="J64" s="53">
        <f t="shared" si="4"/>
        <v>0.18458337825494756</v>
      </c>
      <c r="K64" s="56">
        <f t="shared" si="5"/>
        <v>0.99999999999999989</v>
      </c>
      <c r="P64" s="14"/>
    </row>
    <row r="65" spans="2:16" x14ac:dyDescent="0.25">
      <c r="B65" s="13"/>
      <c r="D65" s="90" t="s">
        <v>44</v>
      </c>
      <c r="E65" s="90"/>
      <c r="F65" s="53">
        <f t="shared" si="4"/>
        <v>0.89799240812305281</v>
      </c>
      <c r="G65" s="53">
        <f t="shared" si="4"/>
        <v>0.10177193595272918</v>
      </c>
      <c r="H65" s="53">
        <f t="shared" si="4"/>
        <v>0</v>
      </c>
      <c r="I65" s="53">
        <f t="shared" si="4"/>
        <v>0</v>
      </c>
      <c r="J65" s="53">
        <f t="shared" si="4"/>
        <v>2.3565592421789821E-4</v>
      </c>
      <c r="K65" s="56">
        <f t="shared" si="5"/>
        <v>0.99999999999999989</v>
      </c>
      <c r="P65" s="14"/>
    </row>
    <row r="66" spans="2:16" x14ac:dyDescent="0.25">
      <c r="B66" s="13"/>
      <c r="D66" s="90" t="s">
        <v>37</v>
      </c>
      <c r="E66" s="90"/>
      <c r="F66" s="53">
        <f t="shared" si="4"/>
        <v>0.71177124173787387</v>
      </c>
      <c r="G66" s="53">
        <f t="shared" si="4"/>
        <v>0.20145745763425663</v>
      </c>
      <c r="H66" s="53">
        <f t="shared" si="4"/>
        <v>2.7350195309494892E-3</v>
      </c>
      <c r="I66" s="53">
        <f t="shared" si="4"/>
        <v>6.6140485584255801E-3</v>
      </c>
      <c r="J66" s="53">
        <f t="shared" si="4"/>
        <v>7.7422232538494465E-2</v>
      </c>
      <c r="K66" s="53">
        <f t="shared" ref="K66" si="6">+K56/$K56</f>
        <v>1</v>
      </c>
      <c r="P66" s="14"/>
    </row>
    <row r="67" spans="2:16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16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16" x14ac:dyDescent="0.25">
      <c r="B69" s="13"/>
      <c r="C69" s="12"/>
      <c r="D69" s="94" t="s">
        <v>50</v>
      </c>
      <c r="E69" s="94"/>
      <c r="F69" s="94"/>
      <c r="G69" s="94"/>
      <c r="H69" s="94"/>
      <c r="I69" s="94"/>
      <c r="J69" s="94"/>
      <c r="K69" s="94"/>
      <c r="L69" s="94"/>
      <c r="M69" s="94"/>
      <c r="N69" s="12"/>
      <c r="O69" s="12"/>
      <c r="P69" s="14"/>
    </row>
    <row r="70" spans="2:16" x14ac:dyDescent="0.25">
      <c r="B70" s="13"/>
      <c r="C70" s="12"/>
      <c r="D70" s="95" t="s">
        <v>49</v>
      </c>
      <c r="E70" s="95"/>
      <c r="F70" s="95"/>
      <c r="G70" s="95"/>
      <c r="H70" s="95"/>
      <c r="I70" s="95"/>
      <c r="J70" s="95"/>
      <c r="K70" s="95"/>
      <c r="L70" s="95"/>
      <c r="M70" s="95"/>
      <c r="N70" s="12"/>
      <c r="O70" s="12"/>
      <c r="P70" s="14"/>
    </row>
    <row r="71" spans="2:16" x14ac:dyDescent="0.25">
      <c r="B71" s="13"/>
      <c r="C71" s="12"/>
      <c r="D71" s="96"/>
      <c r="E71" s="96"/>
      <c r="F71" s="57">
        <v>2012</v>
      </c>
      <c r="G71" s="57">
        <v>2013</v>
      </c>
      <c r="H71" s="57">
        <v>2014</v>
      </c>
      <c r="I71" s="57">
        <v>2015</v>
      </c>
      <c r="J71" s="57">
        <v>2016</v>
      </c>
      <c r="K71" s="57">
        <v>2017</v>
      </c>
      <c r="L71" s="60" t="s">
        <v>60</v>
      </c>
      <c r="M71" s="59" t="s">
        <v>61</v>
      </c>
      <c r="N71" s="12"/>
      <c r="O71" s="12"/>
      <c r="P71" s="14"/>
    </row>
    <row r="72" spans="2:16" x14ac:dyDescent="0.25">
      <c r="B72" s="13"/>
      <c r="C72" s="12"/>
      <c r="D72" s="97" t="s">
        <v>38</v>
      </c>
      <c r="E72" s="97"/>
      <c r="F72" s="52">
        <v>3.2350619999999997E-2</v>
      </c>
      <c r="G72" s="52">
        <v>0</v>
      </c>
      <c r="H72" s="52">
        <v>1.1756000000000001E-4</v>
      </c>
      <c r="I72" s="52">
        <v>3.1570000000000001E-2</v>
      </c>
      <c r="J72" s="52">
        <v>0</v>
      </c>
      <c r="K72" s="52">
        <v>0.13012024999999999</v>
      </c>
      <c r="L72" s="61">
        <f>+IFERROR(K72/J72-1,0)</f>
        <v>0</v>
      </c>
      <c r="M72" s="58">
        <f>+K72-J72</f>
        <v>0.13012024999999999</v>
      </c>
      <c r="N72" s="12"/>
      <c r="O72" s="12"/>
      <c r="P72" s="14"/>
    </row>
    <row r="73" spans="2:16" x14ac:dyDescent="0.25">
      <c r="B73" s="13"/>
      <c r="C73" s="12"/>
      <c r="D73" s="90" t="s">
        <v>39</v>
      </c>
      <c r="E73" s="90"/>
      <c r="F73" s="52">
        <v>13.74375369</v>
      </c>
      <c r="G73" s="52">
        <v>38.558351790000003</v>
      </c>
      <c r="H73" s="52">
        <v>59.057603739999998</v>
      </c>
      <c r="I73" s="52">
        <v>91.235443459999999</v>
      </c>
      <c r="J73" s="52">
        <v>57.462489999999995</v>
      </c>
      <c r="K73" s="52">
        <v>97.945353699999998</v>
      </c>
      <c r="L73" s="61">
        <f t="shared" ref="L73:L79" si="7">+IFERROR(K73/J73-1,0)</f>
        <v>0.70450938864640222</v>
      </c>
      <c r="M73" s="58">
        <f t="shared" ref="M73:M79" si="8">+K73-J73</f>
        <v>40.482863700000003</v>
      </c>
      <c r="N73" s="12"/>
      <c r="O73" s="12"/>
      <c r="P73" s="14"/>
    </row>
    <row r="74" spans="2:16" x14ac:dyDescent="0.25">
      <c r="B74" s="13"/>
      <c r="C74" s="12"/>
      <c r="D74" s="90" t="s">
        <v>40</v>
      </c>
      <c r="E74" s="90"/>
      <c r="F74" s="52">
        <v>374.59540324</v>
      </c>
      <c r="G74" s="52">
        <v>484.22576068000001</v>
      </c>
      <c r="H74" s="52">
        <v>547.47781350999992</v>
      </c>
      <c r="I74" s="52">
        <v>593.32478062000007</v>
      </c>
      <c r="J74" s="52">
        <v>605.78670000000011</v>
      </c>
      <c r="K74" s="52">
        <v>616.08609747999992</v>
      </c>
      <c r="L74" s="61">
        <f t="shared" si="7"/>
        <v>1.7001689670637976E-2</v>
      </c>
      <c r="M74" s="58">
        <f t="shared" si="8"/>
        <v>10.299397479999811</v>
      </c>
      <c r="N74" s="12"/>
      <c r="O74" s="12"/>
      <c r="P74" s="14"/>
    </row>
    <row r="75" spans="2:16" x14ac:dyDescent="0.25">
      <c r="B75" s="13"/>
      <c r="C75" s="12"/>
      <c r="D75" s="90" t="s">
        <v>41</v>
      </c>
      <c r="E75" s="90"/>
      <c r="F75" s="52">
        <v>423.96654539000002</v>
      </c>
      <c r="G75" s="52">
        <v>461.65676030999992</v>
      </c>
      <c r="H75" s="52">
        <v>396.83644171000009</v>
      </c>
      <c r="I75" s="52">
        <v>440.27664003999996</v>
      </c>
      <c r="J75" s="52">
        <v>497.62926999999996</v>
      </c>
      <c r="K75" s="52">
        <v>550.94822545</v>
      </c>
      <c r="L75" s="61">
        <f t="shared" si="7"/>
        <v>0.10714593908433079</v>
      </c>
      <c r="M75" s="58">
        <f t="shared" si="8"/>
        <v>53.318955450000033</v>
      </c>
      <c r="N75" s="12"/>
      <c r="O75" s="12"/>
      <c r="P75" s="14"/>
    </row>
    <row r="76" spans="2:16" x14ac:dyDescent="0.25">
      <c r="B76" s="13"/>
      <c r="C76" s="12"/>
      <c r="D76" s="90" t="s">
        <v>42</v>
      </c>
      <c r="E76" s="90"/>
      <c r="F76" s="52">
        <v>215.32325807000001</v>
      </c>
      <c r="G76" s="52">
        <v>187.48089843000002</v>
      </c>
      <c r="H76" s="52">
        <v>163.01468091000001</v>
      </c>
      <c r="I76" s="52">
        <v>172.57324477</v>
      </c>
      <c r="J76" s="52">
        <v>175.74932999999999</v>
      </c>
      <c r="K76" s="52">
        <v>205.35419742999997</v>
      </c>
      <c r="L76" s="61">
        <f t="shared" si="7"/>
        <v>0.16844938999198455</v>
      </c>
      <c r="M76" s="58">
        <f t="shared" si="8"/>
        <v>29.604867429999985</v>
      </c>
      <c r="N76" s="12"/>
      <c r="O76" s="12"/>
      <c r="P76" s="14"/>
    </row>
    <row r="77" spans="2:16" x14ac:dyDescent="0.25">
      <c r="B77" s="13"/>
      <c r="C77" s="12"/>
      <c r="D77" s="90" t="s">
        <v>43</v>
      </c>
      <c r="E77" s="90"/>
      <c r="F77" s="52">
        <v>271.02414108000005</v>
      </c>
      <c r="G77" s="52">
        <v>314.64188965999995</v>
      </c>
      <c r="H77" s="52">
        <v>385.44488367999998</v>
      </c>
      <c r="I77" s="52">
        <v>426.64571590999992</v>
      </c>
      <c r="J77" s="52">
        <v>482.16773000000001</v>
      </c>
      <c r="K77" s="52">
        <v>542.43552006999994</v>
      </c>
      <c r="L77" s="61">
        <f t="shared" si="7"/>
        <v>0.12499341270723341</v>
      </c>
      <c r="M77" s="58">
        <f t="shared" si="8"/>
        <v>60.267790069999933</v>
      </c>
      <c r="N77" s="12"/>
      <c r="O77" s="12"/>
      <c r="P77" s="14"/>
    </row>
    <row r="78" spans="2:16" x14ac:dyDescent="0.25">
      <c r="B78" s="13"/>
      <c r="C78" s="12"/>
      <c r="D78" s="90" t="s">
        <v>44</v>
      </c>
      <c r="E78" s="90"/>
      <c r="F78" s="52">
        <v>123.84322256999999</v>
      </c>
      <c r="G78" s="52">
        <v>140.94231101</v>
      </c>
      <c r="H78" s="52">
        <v>162.27657247000002</v>
      </c>
      <c r="I78" s="52">
        <v>170.87764074</v>
      </c>
      <c r="J78" s="52">
        <v>156.59796999999995</v>
      </c>
      <c r="K78" s="52">
        <v>160.87802640999999</v>
      </c>
      <c r="L78" s="61">
        <f t="shared" si="7"/>
        <v>2.7331493569169751E-2</v>
      </c>
      <c r="M78" s="58">
        <f t="shared" si="8"/>
        <v>4.2800564100000429</v>
      </c>
      <c r="N78" s="12"/>
      <c r="O78" s="12"/>
      <c r="P78" s="14"/>
    </row>
    <row r="79" spans="2:16" x14ac:dyDescent="0.25">
      <c r="B79" s="13"/>
      <c r="C79" s="12"/>
      <c r="D79" s="90" t="s">
        <v>37</v>
      </c>
      <c r="E79" s="90"/>
      <c r="F79" s="52">
        <v>1422.52867466</v>
      </c>
      <c r="G79" s="52">
        <v>1627.5059718800001</v>
      </c>
      <c r="H79" s="52">
        <v>1714.1081135799998</v>
      </c>
      <c r="I79" s="52">
        <v>1894.9650355399999</v>
      </c>
      <c r="J79" s="52">
        <v>1975.3934899999999</v>
      </c>
      <c r="K79" s="52">
        <v>2173.7775407900003</v>
      </c>
      <c r="L79" s="61">
        <f t="shared" si="7"/>
        <v>0.10042761191341198</v>
      </c>
      <c r="M79" s="58">
        <f t="shared" si="8"/>
        <v>198.3840507900004</v>
      </c>
      <c r="N79" s="12"/>
      <c r="O79" s="12"/>
      <c r="P79" s="14"/>
    </row>
    <row r="80" spans="2:16" x14ac:dyDescent="0.25">
      <c r="B80" s="13"/>
      <c r="C80" s="12"/>
      <c r="D80" s="91" t="s">
        <v>57</v>
      </c>
      <c r="E80" s="91"/>
      <c r="F80" s="91"/>
      <c r="G80" s="91"/>
      <c r="H80" s="91"/>
      <c r="I80" s="91"/>
      <c r="J80" s="91"/>
      <c r="K80" s="91"/>
      <c r="L80" s="91"/>
      <c r="M80" s="91"/>
      <c r="N80" s="12"/>
      <c r="O80" s="12"/>
      <c r="P80" s="14"/>
    </row>
    <row r="81" spans="2:16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</row>
    <row r="82" spans="2:16" x14ac:dyDescent="0.25">
      <c r="B82" s="13"/>
      <c r="C82" s="12"/>
      <c r="D82" s="12"/>
      <c r="E82" s="12"/>
      <c r="F82" s="12"/>
      <c r="G82" s="12"/>
      <c r="H82" s="12"/>
      <c r="O82" s="12"/>
      <c r="P82" s="14"/>
    </row>
    <row r="83" spans="2:16" x14ac:dyDescent="0.2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5" spans="2:16" x14ac:dyDescent="0.25">
      <c r="B85" s="20" t="s">
        <v>58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2:16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2:16" x14ac:dyDescent="0.25">
      <c r="B87" s="13"/>
      <c r="C87" s="12"/>
      <c r="D87" s="12"/>
      <c r="E87" s="92" t="s">
        <v>51</v>
      </c>
      <c r="F87" s="92"/>
      <c r="G87" s="92"/>
      <c r="H87" s="92"/>
      <c r="I87" s="92"/>
      <c r="J87" s="92"/>
      <c r="K87" s="92"/>
      <c r="L87" s="92"/>
      <c r="M87" s="92"/>
      <c r="N87" s="12"/>
      <c r="O87" s="12"/>
      <c r="P87" s="14"/>
    </row>
    <row r="88" spans="2:16" x14ac:dyDescent="0.25">
      <c r="B88" s="13"/>
      <c r="C88" s="12"/>
      <c r="D88" s="12"/>
      <c r="E88" s="107" t="s">
        <v>63</v>
      </c>
      <c r="F88" s="107"/>
      <c r="G88" s="107"/>
      <c r="H88" s="107"/>
      <c r="I88" s="107"/>
      <c r="J88" s="107"/>
      <c r="K88" s="107"/>
      <c r="L88" s="107"/>
      <c r="M88" s="107"/>
      <c r="N88" s="12"/>
      <c r="O88" s="12"/>
      <c r="P88" s="14"/>
    </row>
    <row r="89" spans="2:16" ht="24" x14ac:dyDescent="0.25">
      <c r="B89" s="13"/>
      <c r="C89" s="12"/>
      <c r="D89" s="12"/>
      <c r="E89" s="62" t="s">
        <v>59</v>
      </c>
      <c r="F89" s="62" t="s">
        <v>24</v>
      </c>
      <c r="G89" s="62" t="s">
        <v>52</v>
      </c>
      <c r="H89" s="62" t="s">
        <v>53</v>
      </c>
      <c r="I89" s="62" t="s">
        <v>54</v>
      </c>
      <c r="J89" s="62" t="s">
        <v>28</v>
      </c>
      <c r="K89" s="62" t="s">
        <v>55</v>
      </c>
      <c r="L89" s="62" t="s">
        <v>56</v>
      </c>
      <c r="M89" s="62" t="s">
        <v>1</v>
      </c>
      <c r="N89" s="12"/>
      <c r="O89" s="12"/>
      <c r="P89" s="14"/>
    </row>
    <row r="90" spans="2:16" x14ac:dyDescent="0.25">
      <c r="B90" s="13"/>
      <c r="C90" s="12"/>
      <c r="D90" s="12"/>
      <c r="E90" s="63">
        <v>2012</v>
      </c>
      <c r="F90" s="64">
        <v>3.420266186132364E-2</v>
      </c>
      <c r="G90" s="64">
        <v>3.7520253119493495E-2</v>
      </c>
      <c r="H90" s="64">
        <v>8.3682976315868116E-2</v>
      </c>
      <c r="I90" s="64">
        <v>4.2404242324387657E-2</v>
      </c>
      <c r="J90" s="64">
        <v>3.6486858739665763E-2</v>
      </c>
      <c r="K90" s="64">
        <v>8.3677869211562506E-3</v>
      </c>
      <c r="L90" s="64">
        <v>4.4044638626387828E-2</v>
      </c>
      <c r="M90" s="64">
        <v>4.2701039361300881E-2</v>
      </c>
      <c r="N90" s="12"/>
      <c r="O90" s="12"/>
      <c r="P90" s="14"/>
    </row>
    <row r="91" spans="2:16" x14ac:dyDescent="0.25">
      <c r="B91" s="13"/>
      <c r="C91" s="12"/>
      <c r="D91" s="12"/>
      <c r="E91" s="63">
        <v>2013</v>
      </c>
      <c r="F91" s="64">
        <v>7.7627130904882644E-2</v>
      </c>
      <c r="G91" s="64">
        <v>0.11424219740617039</v>
      </c>
      <c r="H91" s="64">
        <v>7.650325048419393E-2</v>
      </c>
      <c r="I91" s="64">
        <v>0.15212359723219715</v>
      </c>
      <c r="J91" s="64">
        <v>0.16440554776770194</v>
      </c>
      <c r="K91" s="64">
        <v>9.1895027072108736E-3</v>
      </c>
      <c r="L91" s="64">
        <v>2.0490378935992166E-2</v>
      </c>
      <c r="M91" s="64">
        <v>7.6300666736063935E-2</v>
      </c>
      <c r="N91" s="12"/>
      <c r="O91" s="12"/>
      <c r="P91" s="14"/>
    </row>
    <row r="92" spans="2:16" x14ac:dyDescent="0.25">
      <c r="B92" s="13"/>
      <c r="C92" s="12"/>
      <c r="D92" s="12"/>
      <c r="E92" s="63">
        <v>2014</v>
      </c>
      <c r="F92" s="64">
        <v>0.10270636418513381</v>
      </c>
      <c r="G92" s="64">
        <v>9.995625638566201E-2</v>
      </c>
      <c r="H92" s="64">
        <v>8.5099095104639866E-2</v>
      </c>
      <c r="I92" s="64">
        <v>0.19831496518073821</v>
      </c>
      <c r="J92" s="64">
        <v>5.0034347628265016E-2</v>
      </c>
      <c r="K92" s="64">
        <v>9.4512676539500965E-3</v>
      </c>
      <c r="L92" s="64">
        <v>2.3628621044824338E-2</v>
      </c>
      <c r="M92" s="64">
        <v>9.1763994284931677E-2</v>
      </c>
      <c r="N92" s="12"/>
      <c r="O92" s="12"/>
      <c r="P92" s="14"/>
    </row>
    <row r="93" spans="2:16" x14ac:dyDescent="0.25">
      <c r="B93" s="13"/>
      <c r="C93" s="12"/>
      <c r="D93" s="12"/>
      <c r="E93" s="63">
        <v>2015</v>
      </c>
      <c r="F93" s="64">
        <v>9.2603139498019793E-2</v>
      </c>
      <c r="G93" s="64">
        <v>7.0542954653121825E-2</v>
      </c>
      <c r="H93" s="64">
        <v>7.4575443461055171E-2</v>
      </c>
      <c r="I93" s="64">
        <v>9.5441482533973249E-2</v>
      </c>
      <c r="J93" s="64">
        <v>5.2200108145627262E-2</v>
      </c>
      <c r="K93" s="64">
        <v>1.3647975879251862E-2</v>
      </c>
      <c r="L93" s="64">
        <v>1.4206745419093805E-2</v>
      </c>
      <c r="M93" s="64">
        <v>8.0590483262586249E-2</v>
      </c>
      <c r="N93" s="12"/>
      <c r="O93" s="12"/>
      <c r="P93" s="14"/>
    </row>
    <row r="94" spans="2:16" x14ac:dyDescent="0.25">
      <c r="B94" s="13"/>
      <c r="C94" s="12"/>
      <c r="D94" s="12"/>
      <c r="E94" s="63">
        <v>2016</v>
      </c>
      <c r="F94" s="64">
        <v>0.10910412524968702</v>
      </c>
      <c r="G94" s="64">
        <v>6.5255929802246135E-2</v>
      </c>
      <c r="H94" s="64">
        <v>8.4350861563758178E-2</v>
      </c>
      <c r="I94" s="64">
        <v>5.4988357969265017E-2</v>
      </c>
      <c r="J94" s="64">
        <v>5.349621300685059E-2</v>
      </c>
      <c r="K94" s="64">
        <v>1.326100178493122E-2</v>
      </c>
      <c r="L94" s="64">
        <v>4.4470601193524591E-2</v>
      </c>
      <c r="M94" s="64">
        <v>9.3367078521873009E-2</v>
      </c>
      <c r="N94" s="12"/>
      <c r="O94" s="12"/>
      <c r="P94" s="14"/>
    </row>
    <row r="95" spans="2:16" x14ac:dyDescent="0.25">
      <c r="B95" s="13"/>
      <c r="C95" s="12"/>
      <c r="D95" s="12"/>
      <c r="E95" s="63" t="s">
        <v>62</v>
      </c>
      <c r="F95" s="64">
        <v>0.1118988027186843</v>
      </c>
      <c r="G95" s="64">
        <v>5.7498061670730731E-2</v>
      </c>
      <c r="H95" s="64">
        <v>7.8519799279838057E-2</v>
      </c>
      <c r="I95" s="64">
        <v>2.3730952233528491E-2</v>
      </c>
      <c r="J95" s="64">
        <v>6.339339107879155E-2</v>
      </c>
      <c r="K95" s="64">
        <v>1.4274185316607856E-2</v>
      </c>
      <c r="L95" s="64">
        <v>3.6020931963735368E-2</v>
      </c>
      <c r="M95" s="64">
        <v>9.9092661442661101E-2</v>
      </c>
      <c r="N95" s="12"/>
      <c r="O95" s="12"/>
      <c r="P95" s="14"/>
    </row>
    <row r="96" spans="2:16" x14ac:dyDescent="0.25">
      <c r="B96" s="13"/>
      <c r="C96" s="12"/>
      <c r="D96" s="12"/>
      <c r="E96" s="89" t="s">
        <v>57</v>
      </c>
      <c r="F96" s="89"/>
      <c r="G96" s="89"/>
      <c r="H96" s="89"/>
      <c r="I96" s="89"/>
      <c r="J96" s="89"/>
      <c r="K96" s="89"/>
      <c r="L96" s="89"/>
      <c r="M96" s="89"/>
      <c r="N96" s="12"/>
      <c r="O96" s="12"/>
      <c r="P96" s="14"/>
    </row>
    <row r="97" spans="2:16" x14ac:dyDescent="0.25">
      <c r="B97" s="13"/>
      <c r="C97" s="12"/>
      <c r="D97" s="12"/>
      <c r="E97" s="12"/>
      <c r="O97" s="12"/>
      <c r="P97" s="14"/>
    </row>
    <row r="98" spans="2:16" x14ac:dyDescent="0.25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</sheetData>
  <sortState ref="H35:I47">
    <sortCondition descending="1" ref="H35:H47"/>
  </sortState>
  <mergeCells count="44">
    <mergeCell ref="G14:H16"/>
    <mergeCell ref="F27:K27"/>
    <mergeCell ref="F28:K28"/>
    <mergeCell ref="B1:P2"/>
    <mergeCell ref="C8:G9"/>
    <mergeCell ref="J8:M9"/>
    <mergeCell ref="G10:H12"/>
    <mergeCell ref="M10:N12"/>
    <mergeCell ref="F29:G29"/>
    <mergeCell ref="F38:K38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E59"/>
    <mergeCell ref="D60:E60"/>
    <mergeCell ref="D61:E61"/>
    <mergeCell ref="D62:E62"/>
    <mergeCell ref="D63:E63"/>
    <mergeCell ref="D64:E64"/>
    <mergeCell ref="D65:E65"/>
    <mergeCell ref="D66:E66"/>
    <mergeCell ref="D69:M69"/>
    <mergeCell ref="D70:M70"/>
    <mergeCell ref="D71:E71"/>
    <mergeCell ref="D72:E72"/>
    <mergeCell ref="D73:E73"/>
    <mergeCell ref="D74:E74"/>
    <mergeCell ref="D75:E75"/>
    <mergeCell ref="D76:E76"/>
    <mergeCell ref="D77:E77"/>
    <mergeCell ref="E96:M96"/>
    <mergeCell ref="D78:E78"/>
    <mergeCell ref="D79:E79"/>
    <mergeCell ref="D80:M80"/>
    <mergeCell ref="E87:M87"/>
    <mergeCell ref="E88:M8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B8" sqref="B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08" t="s">
        <v>85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5" customHeigh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2:16" x14ac:dyDescent="0.25">
      <c r="C3" s="5" t="str">
        <f>+B6</f>
        <v>1. Intermediación Financiera</v>
      </c>
      <c r="D3" s="27"/>
      <c r="E3" s="27"/>
      <c r="F3" s="27"/>
      <c r="G3" s="26"/>
      <c r="H3" s="27"/>
      <c r="I3" s="27"/>
      <c r="J3" s="5" t="str">
        <f>+B44</f>
        <v>3. Créditos Directos según Tipo de Crédito y Tipo de Empresa del Sistema Financiero, Mayo 2017</v>
      </c>
      <c r="K3" s="27"/>
      <c r="M3" s="8"/>
      <c r="N3" s="8"/>
      <c r="O3" s="8"/>
      <c r="P3" s="8"/>
    </row>
    <row r="4" spans="2:16" x14ac:dyDescent="0.25">
      <c r="C4" s="5" t="str">
        <f>+B25</f>
        <v>2. Créditos Totales por Tipo de Empresa del Sistema Financiero</v>
      </c>
      <c r="D4" s="27"/>
      <c r="E4" s="27"/>
      <c r="F4" s="27"/>
      <c r="G4" s="26"/>
      <c r="H4" s="27"/>
      <c r="I4" s="27"/>
      <c r="J4" s="5" t="str">
        <f>+B85</f>
        <v>4. Morosidad por Tipo de Empresa del Sistema Financiero</v>
      </c>
      <c r="K4" s="27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20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2:16" x14ac:dyDescent="0.25">
      <c r="B7" s="13"/>
      <c r="C7" s="12"/>
      <c r="D7" s="12"/>
      <c r="E7" s="12"/>
      <c r="F7" s="12"/>
      <c r="G7" s="12"/>
      <c r="L7" s="12"/>
      <c r="N7" s="12"/>
      <c r="P7" s="19"/>
    </row>
    <row r="8" spans="2:16" x14ac:dyDescent="0.25">
      <c r="B8" s="13"/>
      <c r="C8" s="88" t="s">
        <v>14</v>
      </c>
      <c r="D8" s="88"/>
      <c r="E8" s="88"/>
      <c r="F8" s="88"/>
      <c r="G8" s="88"/>
      <c r="J8" s="88" t="s">
        <v>19</v>
      </c>
      <c r="K8" s="88"/>
      <c r="L8" s="88"/>
      <c r="M8" s="88"/>
      <c r="N8" s="31"/>
      <c r="P8" s="19"/>
    </row>
    <row r="9" spans="2:16" x14ac:dyDescent="0.25">
      <c r="B9" s="13"/>
      <c r="C9" s="88"/>
      <c r="D9" s="88"/>
      <c r="E9" s="88"/>
      <c r="F9" s="88"/>
      <c r="G9" s="88"/>
      <c r="J9" s="88"/>
      <c r="K9" s="88"/>
      <c r="L9" s="88"/>
      <c r="M9" s="88"/>
      <c r="N9" s="31"/>
      <c r="P9" s="19"/>
    </row>
    <row r="10" spans="2:16" x14ac:dyDescent="0.25">
      <c r="B10" s="13"/>
      <c r="D10" s="32" t="s">
        <v>2</v>
      </c>
      <c r="E10" s="32" t="s">
        <v>10</v>
      </c>
      <c r="F10" s="33" t="s">
        <v>11</v>
      </c>
      <c r="G10" s="105" t="s">
        <v>15</v>
      </c>
      <c r="H10" s="106"/>
      <c r="I10" s="29"/>
      <c r="K10" s="32" t="s">
        <v>2</v>
      </c>
      <c r="L10" s="32" t="s">
        <v>18</v>
      </c>
      <c r="M10" s="105" t="s">
        <v>21</v>
      </c>
      <c r="N10" s="106"/>
      <c r="P10" s="19"/>
    </row>
    <row r="11" spans="2:16" x14ac:dyDescent="0.25">
      <c r="B11" s="13"/>
      <c r="D11" s="34">
        <v>2007</v>
      </c>
      <c r="E11" s="35">
        <v>0.12353521491596933</v>
      </c>
      <c r="F11" s="35">
        <v>6.7457709178012984E-2</v>
      </c>
      <c r="G11" s="105"/>
      <c r="H11" s="106"/>
      <c r="I11" s="29"/>
      <c r="K11" s="34">
        <v>2007</v>
      </c>
      <c r="L11" s="35">
        <v>0.1047</v>
      </c>
      <c r="M11" s="105"/>
      <c r="N11" s="106"/>
      <c r="P11" s="19"/>
    </row>
    <row r="12" spans="2:16" x14ac:dyDescent="0.25">
      <c r="B12" s="13"/>
      <c r="D12" s="34">
        <v>2008</v>
      </c>
      <c r="E12" s="35">
        <v>0.16625239672326814</v>
      </c>
      <c r="F12" s="35">
        <v>7.1038997350349992E-2</v>
      </c>
      <c r="G12" s="105"/>
      <c r="H12" s="106"/>
      <c r="I12" s="29"/>
      <c r="K12" s="34">
        <v>2008</v>
      </c>
      <c r="L12" s="35">
        <v>0.12939999999999999</v>
      </c>
      <c r="M12" s="105"/>
      <c r="N12" s="106"/>
      <c r="P12" s="19"/>
    </row>
    <row r="13" spans="2:16" x14ac:dyDescent="0.25">
      <c r="B13" s="13"/>
      <c r="D13" s="34">
        <v>2009</v>
      </c>
      <c r="E13" s="35">
        <v>0.17519652711380265</v>
      </c>
      <c r="F13" s="35">
        <v>7.5611567978038655E-2</v>
      </c>
      <c r="G13" s="36"/>
      <c r="H13" s="37"/>
      <c r="I13" s="29"/>
      <c r="K13" s="34">
        <v>2009</v>
      </c>
      <c r="L13" s="35">
        <v>0.16879999999999998</v>
      </c>
      <c r="P13" s="19"/>
    </row>
    <row r="14" spans="2:16" x14ac:dyDescent="0.25">
      <c r="B14" s="13"/>
      <c r="D14" s="34">
        <v>2010</v>
      </c>
      <c r="E14" s="35">
        <v>0.19299898379638411</v>
      </c>
      <c r="F14" s="35">
        <v>8.335396898900567E-2</v>
      </c>
      <c r="G14" s="105" t="s">
        <v>16</v>
      </c>
      <c r="H14" s="106"/>
      <c r="I14" s="30"/>
      <c r="K14" s="34">
        <v>2010</v>
      </c>
      <c r="L14" s="35">
        <v>0.18899999999999997</v>
      </c>
      <c r="P14" s="19"/>
    </row>
    <row r="15" spans="2:16" x14ac:dyDescent="0.25">
      <c r="B15" s="13"/>
      <c r="D15" s="34">
        <v>2011</v>
      </c>
      <c r="E15" s="35">
        <v>0.21637381738160077</v>
      </c>
      <c r="F15" s="35">
        <v>8.2955595290306772E-2</v>
      </c>
      <c r="G15" s="105"/>
      <c r="H15" s="106"/>
      <c r="I15" s="30"/>
      <c r="K15" s="34">
        <v>2011</v>
      </c>
      <c r="L15" s="35">
        <v>0.21079999999999999</v>
      </c>
      <c r="P15" s="19"/>
    </row>
    <row r="16" spans="2:16" x14ac:dyDescent="0.25">
      <c r="B16" s="13"/>
      <c r="D16" s="34">
        <v>2012</v>
      </c>
      <c r="E16" s="35">
        <v>0.22880851490580181</v>
      </c>
      <c r="F16" s="35">
        <v>8.4650438660065774E-2</v>
      </c>
      <c r="G16" s="105"/>
      <c r="H16" s="106"/>
      <c r="I16" s="30"/>
      <c r="K16" s="34">
        <v>2012</v>
      </c>
      <c r="L16" s="35">
        <v>0.2475</v>
      </c>
      <c r="P16" s="19"/>
    </row>
    <row r="17" spans="2:16" x14ac:dyDescent="0.25">
      <c r="B17" s="13"/>
      <c r="D17" s="34">
        <v>2013</v>
      </c>
      <c r="E17" s="35">
        <v>0.24883474830929869</v>
      </c>
      <c r="F17" s="35">
        <v>9.5862016858698801E-2</v>
      </c>
      <c r="K17" s="34">
        <v>2013</v>
      </c>
      <c r="L17" s="35">
        <v>0.2525</v>
      </c>
      <c r="P17" s="19"/>
    </row>
    <row r="18" spans="2:16" x14ac:dyDescent="0.25">
      <c r="B18" s="13"/>
      <c r="D18" s="34">
        <v>2014</v>
      </c>
      <c r="E18" s="35">
        <v>0.24773646761514861</v>
      </c>
      <c r="F18" s="35">
        <v>9.5737707518963419E-2</v>
      </c>
      <c r="K18" s="34">
        <v>2014</v>
      </c>
      <c r="L18" s="35">
        <v>0.2732</v>
      </c>
      <c r="P18" s="19"/>
    </row>
    <row r="19" spans="2:16" x14ac:dyDescent="0.25">
      <c r="B19" s="13"/>
      <c r="D19" s="34">
        <v>2015</v>
      </c>
      <c r="E19" s="35">
        <v>0.2424691231182442</v>
      </c>
      <c r="F19" s="35">
        <v>0.10550820898859793</v>
      </c>
      <c r="K19" s="34">
        <v>2015</v>
      </c>
      <c r="L19" s="35">
        <v>0.26340000000000002</v>
      </c>
      <c r="P19" s="19"/>
    </row>
    <row r="20" spans="2:16" x14ac:dyDescent="0.25">
      <c r="B20" s="13"/>
      <c r="D20" s="34">
        <v>2016</v>
      </c>
      <c r="E20" s="35">
        <v>0.24692633267711311</v>
      </c>
      <c r="F20" s="35">
        <v>9.9538885284741613E-2</v>
      </c>
      <c r="K20" s="34">
        <v>2016</v>
      </c>
      <c r="L20" s="35">
        <v>0.25650000000000001</v>
      </c>
      <c r="P20" s="19"/>
    </row>
    <row r="21" spans="2:16" x14ac:dyDescent="0.25">
      <c r="B21" s="13"/>
      <c r="D21" s="28" t="s">
        <v>12</v>
      </c>
      <c r="E21" s="12"/>
      <c r="K21" s="28" t="s">
        <v>20</v>
      </c>
      <c r="P21" s="14"/>
    </row>
    <row r="22" spans="2:16" x14ac:dyDescent="0.25">
      <c r="B22" s="13"/>
      <c r="D22" s="28" t="s">
        <v>17</v>
      </c>
      <c r="E22" s="12"/>
      <c r="K22" s="28" t="s">
        <v>17</v>
      </c>
      <c r="P22" s="14"/>
    </row>
    <row r="23" spans="2:16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2:16" ht="15" customHeight="1" x14ac:dyDescent="0.25"/>
    <row r="25" spans="2:16" x14ac:dyDescent="0.25">
      <c r="B25" s="20" t="s">
        <v>22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2:16" x14ac:dyDescent="0.25">
      <c r="B26" s="13"/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2:16" x14ac:dyDescent="0.25">
      <c r="B27" s="13"/>
      <c r="C27" s="12"/>
      <c r="E27" s="12"/>
      <c r="F27" s="100" t="s">
        <v>35</v>
      </c>
      <c r="G27" s="100"/>
      <c r="H27" s="100"/>
      <c r="I27" s="100"/>
      <c r="J27" s="100"/>
      <c r="K27" s="100"/>
      <c r="L27" s="12"/>
      <c r="M27" s="12"/>
      <c r="N27" s="12"/>
      <c r="O27" s="12"/>
      <c r="P27" s="14"/>
    </row>
    <row r="28" spans="2:16" x14ac:dyDescent="0.25">
      <c r="B28" s="13"/>
      <c r="C28" s="12"/>
      <c r="E28" s="12"/>
      <c r="F28" s="101" t="s">
        <v>36</v>
      </c>
      <c r="G28" s="101"/>
      <c r="H28" s="101"/>
      <c r="I28" s="101"/>
      <c r="J28" s="101"/>
      <c r="K28" s="101"/>
      <c r="L28" s="12"/>
      <c r="M28" s="12"/>
      <c r="N28" s="12"/>
      <c r="O28" s="12"/>
      <c r="P28" s="14"/>
    </row>
    <row r="29" spans="2:16" x14ac:dyDescent="0.25">
      <c r="B29" s="13"/>
      <c r="C29" s="12"/>
      <c r="E29" s="12"/>
      <c r="F29" s="102" t="s">
        <v>23</v>
      </c>
      <c r="G29" s="103"/>
      <c r="H29" s="48">
        <v>42522</v>
      </c>
      <c r="I29" s="48">
        <v>42887</v>
      </c>
      <c r="J29" s="32" t="s">
        <v>3</v>
      </c>
      <c r="K29" s="32" t="s">
        <v>34</v>
      </c>
      <c r="L29" s="39"/>
      <c r="M29" s="39"/>
      <c r="N29" s="12"/>
      <c r="O29" s="12"/>
      <c r="P29" s="14"/>
    </row>
    <row r="30" spans="2:16" x14ac:dyDescent="0.25">
      <c r="B30" s="13"/>
      <c r="C30" s="12"/>
      <c r="E30" s="12"/>
      <c r="F30" s="41" t="s">
        <v>24</v>
      </c>
      <c r="G30" s="40"/>
      <c r="H30" s="42">
        <v>995.33485699999994</v>
      </c>
      <c r="I30" s="42">
        <v>1053.330831</v>
      </c>
      <c r="J30" s="43">
        <f>+IFERROR(I30/H30-1,0)</f>
        <v>5.8267801626885163E-2</v>
      </c>
      <c r="K30" s="43">
        <f>+I30/I$37</f>
        <v>0.68279838057089415</v>
      </c>
      <c r="L30" s="39"/>
      <c r="M30" s="24"/>
      <c r="N30" s="12"/>
      <c r="O30" s="12"/>
      <c r="P30" s="14"/>
    </row>
    <row r="31" spans="2:16" x14ac:dyDescent="0.25">
      <c r="B31" s="13"/>
      <c r="C31" s="12"/>
      <c r="E31" s="12"/>
      <c r="F31" s="41" t="s">
        <v>25</v>
      </c>
      <c r="G31" s="40"/>
      <c r="H31" s="42">
        <v>117.31077199999999</v>
      </c>
      <c r="I31" s="42">
        <v>122.16791700000002</v>
      </c>
      <c r="J31" s="43">
        <f t="shared" ref="J31:J36" si="0">+IFERROR(I31/H31-1,0)</f>
        <v>4.1404083505647948E-2</v>
      </c>
      <c r="K31" s="43">
        <f t="shared" ref="K31:K37" si="1">+I31/I$37</f>
        <v>7.9192646251630902E-2</v>
      </c>
      <c r="L31" s="39"/>
      <c r="M31" s="24"/>
      <c r="N31" s="12"/>
      <c r="O31" s="12"/>
      <c r="P31" s="14"/>
    </row>
    <row r="32" spans="2:16" x14ac:dyDescent="0.25">
      <c r="B32" s="13"/>
      <c r="C32" s="12"/>
      <c r="E32" s="12"/>
      <c r="F32" s="41" t="s">
        <v>26</v>
      </c>
      <c r="G32" s="40"/>
      <c r="H32" s="42">
        <v>203.35927399999997</v>
      </c>
      <c r="I32" s="42">
        <v>243.25991199999996</v>
      </c>
      <c r="J32" s="43">
        <f t="shared" si="0"/>
        <v>0.19620761431317857</v>
      </c>
      <c r="K32" s="43">
        <f t="shared" si="1"/>
        <v>0.15768784989776699</v>
      </c>
      <c r="L32" s="39"/>
      <c r="M32" s="24"/>
      <c r="N32" s="12"/>
      <c r="O32" s="12"/>
      <c r="P32" s="14"/>
    </row>
    <row r="33" spans="2:16" x14ac:dyDescent="0.25">
      <c r="B33" s="13"/>
      <c r="C33" s="12"/>
      <c r="E33" s="12"/>
      <c r="F33" s="41" t="s">
        <v>27</v>
      </c>
      <c r="G33" s="40"/>
      <c r="H33" s="42">
        <v>0</v>
      </c>
      <c r="I33" s="42">
        <v>4.6538860000000009</v>
      </c>
      <c r="J33" s="43">
        <f t="shared" si="0"/>
        <v>0</v>
      </c>
      <c r="K33" s="43">
        <f t="shared" si="1"/>
        <v>3.0167785188104463E-3</v>
      </c>
      <c r="L33" s="39"/>
      <c r="M33" s="24"/>
      <c r="N33" s="12"/>
      <c r="O33" s="12"/>
      <c r="P33" s="14"/>
    </row>
    <row r="34" spans="2:16" x14ac:dyDescent="0.25">
      <c r="B34" s="13"/>
      <c r="C34" s="12"/>
      <c r="E34" s="12"/>
      <c r="F34" s="41" t="s">
        <v>28</v>
      </c>
      <c r="G34" s="40"/>
      <c r="H34" s="42">
        <v>8.8760440000000003</v>
      </c>
      <c r="I34" s="42">
        <v>5.776688</v>
      </c>
      <c r="J34" s="43">
        <f t="shared" si="0"/>
        <v>-0.34918213564511402</v>
      </c>
      <c r="K34" s="43">
        <f t="shared" si="1"/>
        <v>3.744610045942268E-3</v>
      </c>
      <c r="L34" s="39"/>
      <c r="M34" s="24"/>
      <c r="N34" s="12"/>
      <c r="O34" s="12"/>
      <c r="P34" s="14"/>
    </row>
    <row r="35" spans="2:16" x14ac:dyDescent="0.25">
      <c r="B35" s="13"/>
      <c r="C35" s="12"/>
      <c r="E35" s="12"/>
      <c r="F35" s="41" t="s">
        <v>32</v>
      </c>
      <c r="G35" s="40"/>
      <c r="H35" s="42">
        <v>37.912275000000001</v>
      </c>
      <c r="I35" s="42">
        <v>23.822348999999999</v>
      </c>
      <c r="J35" s="43">
        <f t="shared" si="0"/>
        <v>-0.3716454894885628</v>
      </c>
      <c r="K35" s="43">
        <f t="shared" si="1"/>
        <v>1.5442310088989181E-2</v>
      </c>
      <c r="L35" s="39"/>
      <c r="M35" s="24"/>
      <c r="N35" s="12"/>
      <c r="O35" s="12"/>
      <c r="P35" s="14"/>
    </row>
    <row r="36" spans="2:16" x14ac:dyDescent="0.25">
      <c r="B36" s="13"/>
      <c r="C36" s="12"/>
      <c r="E36" s="12"/>
      <c r="F36" s="41" t="s">
        <v>33</v>
      </c>
      <c r="G36" s="40"/>
      <c r="H36" s="42">
        <v>75.924212789999984</v>
      </c>
      <c r="I36" s="42">
        <v>89.655858769999995</v>
      </c>
      <c r="J36" s="43">
        <f t="shared" si="0"/>
        <v>0.18085990589037237</v>
      </c>
      <c r="K36" s="43">
        <f t="shared" si="1"/>
        <v>5.8117424625966155E-2</v>
      </c>
      <c r="L36" s="39"/>
      <c r="M36" s="24"/>
      <c r="N36" s="12"/>
      <c r="O36" s="12"/>
      <c r="P36" s="14"/>
    </row>
    <row r="37" spans="2:16" x14ac:dyDescent="0.25">
      <c r="B37" s="13"/>
      <c r="C37" s="12"/>
      <c r="E37" s="12"/>
      <c r="F37" s="44"/>
      <c r="G37" s="38" t="s">
        <v>1</v>
      </c>
      <c r="H37" s="45">
        <v>1438.7174347899997</v>
      </c>
      <c r="I37" s="45">
        <v>1542.6674417699999</v>
      </c>
      <c r="J37" s="46">
        <f>+IFERROR(I37/H37-1,0)</f>
        <v>7.2251857429650901E-2</v>
      </c>
      <c r="K37" s="46">
        <f t="shared" si="1"/>
        <v>1</v>
      </c>
      <c r="L37" s="39"/>
      <c r="M37" s="24"/>
      <c r="N37" s="12"/>
      <c r="O37" s="12"/>
      <c r="P37" s="14"/>
    </row>
    <row r="38" spans="2:16" x14ac:dyDescent="0.25">
      <c r="B38" s="13"/>
      <c r="C38" s="12"/>
      <c r="E38" s="12"/>
      <c r="F38" s="104" t="s">
        <v>29</v>
      </c>
      <c r="G38" s="104"/>
      <c r="H38" s="104"/>
      <c r="I38" s="104"/>
      <c r="J38" s="104"/>
      <c r="K38" s="104"/>
      <c r="L38" s="39"/>
      <c r="M38" s="39"/>
      <c r="N38" s="12"/>
      <c r="O38" s="12"/>
      <c r="P38" s="14"/>
    </row>
    <row r="39" spans="2:16" x14ac:dyDescent="0.25">
      <c r="B39" s="13"/>
      <c r="C39" s="12"/>
      <c r="E39" s="12"/>
      <c r="F39" s="47" t="s">
        <v>30</v>
      </c>
      <c r="G39" s="39"/>
      <c r="H39" s="39"/>
      <c r="I39" s="39"/>
      <c r="J39" s="39"/>
      <c r="K39" s="39"/>
      <c r="L39" s="39"/>
      <c r="M39" s="39"/>
      <c r="N39" s="12"/>
      <c r="O39" s="12"/>
      <c r="P39" s="14"/>
    </row>
    <row r="40" spans="2:16" x14ac:dyDescent="0.25">
      <c r="B40" s="13"/>
      <c r="C40" s="12"/>
      <c r="E40" s="12"/>
      <c r="F40" s="47" t="s">
        <v>31</v>
      </c>
      <c r="G40" s="39"/>
      <c r="H40" s="39"/>
      <c r="I40" s="39"/>
      <c r="J40" s="39"/>
      <c r="K40" s="39"/>
      <c r="L40" s="39"/>
      <c r="M40" s="39"/>
      <c r="N40" s="12"/>
      <c r="O40" s="12"/>
      <c r="P40" s="14"/>
    </row>
    <row r="41" spans="2:16" x14ac:dyDescent="0.25">
      <c r="B41" s="13"/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20" t="s">
        <v>46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94" t="s">
        <v>47</v>
      </c>
      <c r="E46" s="94"/>
      <c r="F46" s="94"/>
      <c r="G46" s="94"/>
      <c r="H46" s="94"/>
      <c r="I46" s="94"/>
      <c r="J46" s="94"/>
      <c r="K46" s="94"/>
      <c r="L46" s="12"/>
      <c r="M46" s="12"/>
      <c r="N46" s="12"/>
      <c r="O46" s="12"/>
      <c r="P46" s="14"/>
    </row>
    <row r="47" spans="2:16" x14ac:dyDescent="0.25">
      <c r="B47" s="13"/>
      <c r="C47" s="12"/>
      <c r="D47" s="98" t="s">
        <v>48</v>
      </c>
      <c r="E47" s="98"/>
      <c r="F47" s="98"/>
      <c r="G47" s="98"/>
      <c r="H47" s="98"/>
      <c r="I47" s="98"/>
      <c r="J47" s="98"/>
      <c r="K47" s="98"/>
      <c r="L47" s="12"/>
      <c r="M47" s="12"/>
      <c r="N47" s="12"/>
      <c r="O47" s="12"/>
      <c r="P47" s="14"/>
    </row>
    <row r="48" spans="2:16" ht="48" x14ac:dyDescent="0.25">
      <c r="B48" s="13"/>
      <c r="C48" s="12"/>
      <c r="D48" s="96" t="s">
        <v>45</v>
      </c>
      <c r="E48" s="96"/>
      <c r="F48" s="54" t="s">
        <v>24</v>
      </c>
      <c r="G48" s="54" t="s">
        <v>26</v>
      </c>
      <c r="H48" s="54" t="s">
        <v>27</v>
      </c>
      <c r="I48" s="54" t="s">
        <v>28</v>
      </c>
      <c r="J48" s="54" t="s">
        <v>25</v>
      </c>
      <c r="K48" s="54" t="s">
        <v>37</v>
      </c>
      <c r="M48" s="54" t="s">
        <v>37</v>
      </c>
      <c r="N48" s="12"/>
      <c r="O48" s="12"/>
      <c r="P48" s="14"/>
    </row>
    <row r="49" spans="2:16" x14ac:dyDescent="0.25">
      <c r="B49" s="13"/>
      <c r="C49" s="12"/>
      <c r="D49" s="90" t="s">
        <v>38</v>
      </c>
      <c r="E49" s="90"/>
      <c r="F49" s="52">
        <v>4.9419999999999998E-5</v>
      </c>
      <c r="G49" s="52">
        <v>0</v>
      </c>
      <c r="H49" s="52">
        <v>0</v>
      </c>
      <c r="I49" s="52">
        <v>0</v>
      </c>
      <c r="J49" s="52">
        <v>0</v>
      </c>
      <c r="K49" s="55">
        <v>4.9419999999999998E-5</v>
      </c>
      <c r="M49" s="53">
        <f>+K49/K$56</f>
        <v>3.4890709263496824E-8</v>
      </c>
      <c r="N49" s="12"/>
      <c r="O49" s="12"/>
      <c r="P49" s="14"/>
    </row>
    <row r="50" spans="2:16" x14ac:dyDescent="0.25">
      <c r="B50" s="50"/>
      <c r="C50" s="49"/>
      <c r="D50" s="90" t="s">
        <v>39</v>
      </c>
      <c r="E50" s="90"/>
      <c r="F50" s="52">
        <v>40.915349199999994</v>
      </c>
      <c r="G50" s="52">
        <v>27</v>
      </c>
      <c r="H50" s="52">
        <v>0</v>
      </c>
      <c r="I50" s="52">
        <v>0</v>
      </c>
      <c r="J50" s="52">
        <v>0</v>
      </c>
      <c r="K50" s="55">
        <v>67.915349199999994</v>
      </c>
      <c r="M50" s="53">
        <f t="shared" ref="M50:M56" si="2">+K50/K$56</f>
        <v>4.7948496630231915E-2</v>
      </c>
      <c r="N50" s="49"/>
      <c r="O50" s="49"/>
      <c r="P50" s="51"/>
    </row>
    <row r="51" spans="2:16" x14ac:dyDescent="0.25">
      <c r="B51" s="13"/>
      <c r="D51" s="90" t="s">
        <v>40</v>
      </c>
      <c r="E51" s="90"/>
      <c r="F51" s="52">
        <v>330.80753204000001</v>
      </c>
      <c r="G51" s="52">
        <v>26.16910343</v>
      </c>
      <c r="H51" s="52">
        <v>0</v>
      </c>
      <c r="I51" s="52">
        <v>0</v>
      </c>
      <c r="J51" s="52">
        <v>0.66117055000000002</v>
      </c>
      <c r="K51" s="55">
        <v>357.63780602000003</v>
      </c>
      <c r="M51" s="53">
        <f t="shared" si="2"/>
        <v>0.25249366069361989</v>
      </c>
      <c r="P51" s="14"/>
    </row>
    <row r="52" spans="2:16" x14ac:dyDescent="0.25">
      <c r="B52" s="13"/>
      <c r="D52" s="90" t="s">
        <v>41</v>
      </c>
      <c r="E52" s="90"/>
      <c r="F52" s="52">
        <v>208.81272948999998</v>
      </c>
      <c r="G52" s="52">
        <v>100.55793857</v>
      </c>
      <c r="H52" s="52">
        <v>0</v>
      </c>
      <c r="I52" s="52">
        <v>1.76238319</v>
      </c>
      <c r="J52" s="52">
        <v>28.987047250000003</v>
      </c>
      <c r="K52" s="55">
        <v>340.12009849999998</v>
      </c>
      <c r="M52" s="53">
        <f t="shared" si="2"/>
        <v>0.24012609209703362</v>
      </c>
      <c r="P52" s="14"/>
    </row>
    <row r="53" spans="2:16" x14ac:dyDescent="0.25">
      <c r="B53" s="13"/>
      <c r="D53" s="90" t="s">
        <v>42</v>
      </c>
      <c r="E53" s="90"/>
      <c r="F53" s="52">
        <v>27.746343469999999</v>
      </c>
      <c r="G53" s="52">
        <v>47.06302363999999</v>
      </c>
      <c r="H53" s="52">
        <v>0</v>
      </c>
      <c r="I53" s="52">
        <v>2.0510374499999999</v>
      </c>
      <c r="J53" s="52">
        <v>31.052704939999998</v>
      </c>
      <c r="K53" s="55">
        <v>107.91310949999999</v>
      </c>
      <c r="M53" s="53">
        <f t="shared" si="2"/>
        <v>7.61870685812302E-2</v>
      </c>
      <c r="P53" s="14"/>
    </row>
    <row r="54" spans="2:16" x14ac:dyDescent="0.25">
      <c r="B54" s="13"/>
      <c r="D54" s="90" t="s">
        <v>43</v>
      </c>
      <c r="E54" s="90"/>
      <c r="F54" s="52">
        <v>338.12515466000002</v>
      </c>
      <c r="G54" s="52">
        <v>29.747670149999998</v>
      </c>
      <c r="H54" s="52">
        <v>0</v>
      </c>
      <c r="I54" s="52">
        <v>6.5398674299999993</v>
      </c>
      <c r="J54" s="52">
        <v>67.300835160000005</v>
      </c>
      <c r="K54" s="55">
        <v>441.71352740000003</v>
      </c>
      <c r="M54" s="53">
        <f t="shared" si="2"/>
        <v>0.31185144197221853</v>
      </c>
      <c r="P54" s="14"/>
    </row>
    <row r="55" spans="2:16" x14ac:dyDescent="0.25">
      <c r="B55" s="13"/>
      <c r="D55" s="90" t="s">
        <v>44</v>
      </c>
      <c r="E55" s="90"/>
      <c r="F55" s="52">
        <v>90.654239300000015</v>
      </c>
      <c r="G55" s="52">
        <v>10.468732180000002</v>
      </c>
      <c r="H55" s="52">
        <v>0</v>
      </c>
      <c r="I55" s="52">
        <v>0</v>
      </c>
      <c r="J55" s="52">
        <v>0</v>
      </c>
      <c r="K55" s="55">
        <v>101.12297148000002</v>
      </c>
      <c r="M55" s="53">
        <f t="shared" si="2"/>
        <v>7.1393205134956728E-2</v>
      </c>
      <c r="P55" s="14"/>
    </row>
    <row r="56" spans="2:16" x14ac:dyDescent="0.25">
      <c r="B56" s="13"/>
      <c r="D56" s="90" t="s">
        <v>37</v>
      </c>
      <c r="E56" s="90"/>
      <c r="F56" s="55">
        <f t="shared" ref="F56:J56" si="3">SUM(F49:F55)</f>
        <v>1037.0613975800002</v>
      </c>
      <c r="G56" s="55">
        <f t="shared" si="3"/>
        <v>241.00646796999999</v>
      </c>
      <c r="H56" s="55">
        <f t="shared" si="3"/>
        <v>0</v>
      </c>
      <c r="I56" s="55">
        <f t="shared" si="3"/>
        <v>10.35328807</v>
      </c>
      <c r="J56" s="55">
        <f t="shared" si="3"/>
        <v>128.0017579</v>
      </c>
      <c r="K56" s="55">
        <v>1416.4229115199998</v>
      </c>
      <c r="L56" s="67"/>
      <c r="M56" s="53">
        <f t="shared" si="2"/>
        <v>1</v>
      </c>
      <c r="P56" s="14"/>
    </row>
    <row r="57" spans="2:16" x14ac:dyDescent="0.25">
      <c r="B57" s="13"/>
      <c r="E57" s="12"/>
      <c r="F57" s="25"/>
      <c r="G57" s="12"/>
      <c r="H57" s="12"/>
      <c r="P57" s="14"/>
    </row>
    <row r="58" spans="2:16" x14ac:dyDescent="0.25">
      <c r="B58" s="13"/>
      <c r="E58" s="12"/>
      <c r="F58" s="25"/>
      <c r="G58" s="12"/>
      <c r="H58" s="12"/>
      <c r="P58" s="14"/>
    </row>
    <row r="59" spans="2:16" x14ac:dyDescent="0.25">
      <c r="B59" s="13"/>
      <c r="D59" s="90" t="s">
        <v>38</v>
      </c>
      <c r="E59" s="90"/>
      <c r="F59" s="53">
        <f>IFERROR(F49/$K49,0)</f>
        <v>1</v>
      </c>
      <c r="G59" s="53">
        <f t="shared" ref="G59:J59" si="4">IFERROR(G49/$K49,0)</f>
        <v>0</v>
      </c>
      <c r="H59" s="53">
        <f t="shared" si="4"/>
        <v>0</v>
      </c>
      <c r="I59" s="53">
        <f t="shared" si="4"/>
        <v>0</v>
      </c>
      <c r="J59" s="53">
        <f t="shared" si="4"/>
        <v>0</v>
      </c>
      <c r="K59" s="55">
        <f>SUM(F59:J59)</f>
        <v>1</v>
      </c>
      <c r="P59" s="14"/>
    </row>
    <row r="60" spans="2:16" x14ac:dyDescent="0.25">
      <c r="B60" s="13"/>
      <c r="D60" s="90" t="s">
        <v>39</v>
      </c>
      <c r="E60" s="90"/>
      <c r="F60" s="53">
        <f t="shared" ref="F60:J66" si="5">IFERROR(F50/$K50,0)</f>
        <v>0.60244627587072763</v>
      </c>
      <c r="G60" s="53">
        <f t="shared" si="5"/>
        <v>0.39755372412927242</v>
      </c>
      <c r="H60" s="53">
        <f t="shared" si="5"/>
        <v>0</v>
      </c>
      <c r="I60" s="53">
        <f t="shared" si="5"/>
        <v>0</v>
      </c>
      <c r="J60" s="53">
        <f t="shared" si="5"/>
        <v>0</v>
      </c>
      <c r="K60" s="55">
        <f t="shared" ref="K60:K65" si="6">SUM(F60:J60)</f>
        <v>1</v>
      </c>
      <c r="P60" s="14"/>
    </row>
    <row r="61" spans="2:16" x14ac:dyDescent="0.25">
      <c r="B61" s="13"/>
      <c r="D61" s="90" t="s">
        <v>40</v>
      </c>
      <c r="E61" s="90"/>
      <c r="F61" s="53">
        <f t="shared" si="5"/>
        <v>0.92497920094471331</v>
      </c>
      <c r="G61" s="53">
        <f t="shared" si="5"/>
        <v>7.3172083570316265E-2</v>
      </c>
      <c r="H61" s="53">
        <f t="shared" si="5"/>
        <v>0</v>
      </c>
      <c r="I61" s="53">
        <f t="shared" si="5"/>
        <v>0</v>
      </c>
      <c r="J61" s="53">
        <f t="shared" si="5"/>
        <v>1.8487154849703604E-3</v>
      </c>
      <c r="K61" s="56">
        <f t="shared" si="6"/>
        <v>0.99999999999999989</v>
      </c>
      <c r="P61" s="14"/>
    </row>
    <row r="62" spans="2:16" x14ac:dyDescent="0.25">
      <c r="B62" s="13"/>
      <c r="D62" s="90" t="s">
        <v>41</v>
      </c>
      <c r="E62" s="90"/>
      <c r="F62" s="53">
        <f t="shared" si="5"/>
        <v>0.61393822479443971</v>
      </c>
      <c r="G62" s="53">
        <f t="shared" si="5"/>
        <v>0.29565420865594633</v>
      </c>
      <c r="H62" s="53">
        <f t="shared" si="5"/>
        <v>0</v>
      </c>
      <c r="I62" s="53">
        <f t="shared" si="5"/>
        <v>5.1816496519096478E-3</v>
      </c>
      <c r="J62" s="53">
        <f t="shared" si="5"/>
        <v>8.5225916897704312E-2</v>
      </c>
      <c r="K62" s="56">
        <f t="shared" si="6"/>
        <v>1</v>
      </c>
      <c r="P62" s="14"/>
    </row>
    <row r="63" spans="2:16" x14ac:dyDescent="0.25">
      <c r="B63" s="13"/>
      <c r="D63" s="90" t="s">
        <v>42</v>
      </c>
      <c r="E63" s="90"/>
      <c r="F63" s="53">
        <f t="shared" si="5"/>
        <v>0.25711744938644365</v>
      </c>
      <c r="G63" s="53">
        <f t="shared" si="5"/>
        <v>0.43611961380836678</v>
      </c>
      <c r="H63" s="53">
        <f t="shared" si="5"/>
        <v>0</v>
      </c>
      <c r="I63" s="53">
        <f t="shared" si="5"/>
        <v>1.9006378923776636E-2</v>
      </c>
      <c r="J63" s="53">
        <f t="shared" si="5"/>
        <v>0.28775655788141291</v>
      </c>
      <c r="K63" s="56">
        <f t="shared" si="6"/>
        <v>1</v>
      </c>
      <c r="P63" s="14"/>
    </row>
    <row r="64" spans="2:16" x14ac:dyDescent="0.25">
      <c r="B64" s="13"/>
      <c r="D64" s="90" t="s">
        <v>43</v>
      </c>
      <c r="E64" s="90"/>
      <c r="F64" s="53">
        <f t="shared" si="5"/>
        <v>0.76548517010620309</v>
      </c>
      <c r="G64" s="53">
        <f t="shared" si="5"/>
        <v>6.7346070031180108E-2</v>
      </c>
      <c r="H64" s="53">
        <f t="shared" si="5"/>
        <v>0</v>
      </c>
      <c r="I64" s="53">
        <f t="shared" si="5"/>
        <v>1.4805676132435329E-2</v>
      </c>
      <c r="J64" s="53">
        <f t="shared" si="5"/>
        <v>0.15236308373018145</v>
      </c>
      <c r="K64" s="56">
        <f t="shared" si="6"/>
        <v>1</v>
      </c>
      <c r="P64" s="14"/>
    </row>
    <row r="65" spans="2:16" x14ac:dyDescent="0.25">
      <c r="B65" s="13"/>
      <c r="D65" s="90" t="s">
        <v>44</v>
      </c>
      <c r="E65" s="90"/>
      <c r="F65" s="53">
        <f t="shared" si="5"/>
        <v>0.896475231821382</v>
      </c>
      <c r="G65" s="53">
        <f t="shared" si="5"/>
        <v>0.103524768178618</v>
      </c>
      <c r="H65" s="53">
        <f t="shared" si="5"/>
        <v>0</v>
      </c>
      <c r="I65" s="53">
        <f t="shared" si="5"/>
        <v>0</v>
      </c>
      <c r="J65" s="53">
        <f t="shared" si="5"/>
        <v>0</v>
      </c>
      <c r="K65" s="56">
        <f t="shared" si="6"/>
        <v>1</v>
      </c>
      <c r="P65" s="14"/>
    </row>
    <row r="66" spans="2:16" x14ac:dyDescent="0.25">
      <c r="B66" s="13"/>
      <c r="D66" s="90" t="s">
        <v>37</v>
      </c>
      <c r="E66" s="90"/>
      <c r="F66" s="53">
        <f t="shared" si="5"/>
        <v>0.732169318319698</v>
      </c>
      <c r="G66" s="53">
        <f t="shared" si="5"/>
        <v>0.17015148936793867</v>
      </c>
      <c r="H66" s="53">
        <f t="shared" si="5"/>
        <v>0</v>
      </c>
      <c r="I66" s="53">
        <f t="shared" si="5"/>
        <v>7.3094610273492537E-3</v>
      </c>
      <c r="J66" s="53">
        <f t="shared" si="5"/>
        <v>9.0369731285014326E-2</v>
      </c>
      <c r="K66" s="53">
        <f t="shared" ref="K66" si="7">+K56/$K56</f>
        <v>1</v>
      </c>
      <c r="P66" s="14"/>
    </row>
    <row r="67" spans="2:16" x14ac:dyDescent="0.25"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16" x14ac:dyDescent="0.25"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16" x14ac:dyDescent="0.25">
      <c r="B69" s="13"/>
      <c r="C69" s="12"/>
      <c r="D69" s="94" t="s">
        <v>50</v>
      </c>
      <c r="E69" s="94"/>
      <c r="F69" s="94"/>
      <c r="G69" s="94"/>
      <c r="H69" s="94"/>
      <c r="I69" s="94"/>
      <c r="J69" s="94"/>
      <c r="K69" s="94"/>
      <c r="L69" s="94"/>
      <c r="M69" s="94"/>
      <c r="N69" s="12"/>
      <c r="O69" s="12"/>
      <c r="P69" s="14"/>
    </row>
    <row r="70" spans="2:16" x14ac:dyDescent="0.25">
      <c r="B70" s="13"/>
      <c r="C70" s="12"/>
      <c r="D70" s="95" t="s">
        <v>49</v>
      </c>
      <c r="E70" s="95"/>
      <c r="F70" s="95"/>
      <c r="G70" s="95"/>
      <c r="H70" s="95"/>
      <c r="I70" s="95"/>
      <c r="J70" s="95"/>
      <c r="K70" s="95"/>
      <c r="L70" s="95"/>
      <c r="M70" s="95"/>
      <c r="N70" s="12"/>
      <c r="O70" s="12"/>
      <c r="P70" s="14"/>
    </row>
    <row r="71" spans="2:16" x14ac:dyDescent="0.25">
      <c r="B71" s="13"/>
      <c r="C71" s="12"/>
      <c r="D71" s="96"/>
      <c r="E71" s="96"/>
      <c r="F71" s="57">
        <v>2012</v>
      </c>
      <c r="G71" s="57">
        <v>2013</v>
      </c>
      <c r="H71" s="57">
        <v>2014</v>
      </c>
      <c r="I71" s="57">
        <v>2015</v>
      </c>
      <c r="J71" s="57">
        <v>2016</v>
      </c>
      <c r="K71" s="57">
        <v>2017</v>
      </c>
      <c r="L71" s="60" t="s">
        <v>60</v>
      </c>
      <c r="M71" s="59" t="s">
        <v>61</v>
      </c>
      <c r="N71" s="12"/>
      <c r="O71" s="12"/>
      <c r="P71" s="14"/>
    </row>
    <row r="72" spans="2:16" x14ac:dyDescent="0.25">
      <c r="B72" s="13"/>
      <c r="C72" s="12"/>
      <c r="D72" s="97" t="s">
        <v>38</v>
      </c>
      <c r="E72" s="97"/>
      <c r="F72" s="52">
        <v>4.87136514</v>
      </c>
      <c r="G72" s="52">
        <v>19.200050220000001</v>
      </c>
      <c r="H72" s="52">
        <v>4.4668685700000008</v>
      </c>
      <c r="I72" s="52">
        <v>5.2994542199999994</v>
      </c>
      <c r="J72" s="52">
        <v>6.5359699999999989</v>
      </c>
      <c r="K72" s="52">
        <v>4.9419999999999998E-5</v>
      </c>
      <c r="L72" s="61">
        <f>+IFERROR(K72/J72-1,0)</f>
        <v>-0.99999243876578381</v>
      </c>
      <c r="M72" s="58">
        <f>+K72-J72</f>
        <v>-6.5359205799999991</v>
      </c>
      <c r="N72" s="12"/>
      <c r="O72" s="12"/>
      <c r="P72" s="14"/>
    </row>
    <row r="73" spans="2:16" x14ac:dyDescent="0.25">
      <c r="B73" s="13"/>
      <c r="C73" s="12"/>
      <c r="D73" s="90" t="s">
        <v>39</v>
      </c>
      <c r="E73" s="90"/>
      <c r="F73" s="52">
        <v>22.051158349999998</v>
      </c>
      <c r="G73" s="52">
        <v>29.384155799999998</v>
      </c>
      <c r="H73" s="52">
        <v>40.577663329999993</v>
      </c>
      <c r="I73" s="52">
        <v>57.261939310000002</v>
      </c>
      <c r="J73" s="52">
        <v>40.526859999999999</v>
      </c>
      <c r="K73" s="52">
        <v>67.915349199999994</v>
      </c>
      <c r="L73" s="61">
        <f t="shared" ref="L73:L79" si="8">+IFERROR(K73/J73-1,0)</f>
        <v>0.67581078820318163</v>
      </c>
      <c r="M73" s="58">
        <f t="shared" ref="M73:M79" si="9">+K73-J73</f>
        <v>27.388489199999995</v>
      </c>
      <c r="N73" s="12"/>
      <c r="O73" s="12"/>
      <c r="P73" s="14"/>
    </row>
    <row r="74" spans="2:16" x14ac:dyDescent="0.25">
      <c r="B74" s="13"/>
      <c r="C74" s="12"/>
      <c r="D74" s="90" t="s">
        <v>40</v>
      </c>
      <c r="E74" s="90"/>
      <c r="F74" s="52">
        <v>218.63282157000003</v>
      </c>
      <c r="G74" s="52">
        <v>261.34877980000005</v>
      </c>
      <c r="H74" s="52">
        <v>313.65889131999995</v>
      </c>
      <c r="I74" s="52">
        <v>340.34320079000003</v>
      </c>
      <c r="J74" s="52">
        <v>346.08461</v>
      </c>
      <c r="K74" s="52">
        <v>357.63780601999997</v>
      </c>
      <c r="L74" s="61">
        <f t="shared" si="8"/>
        <v>3.3382576647947415E-2</v>
      </c>
      <c r="M74" s="58">
        <f t="shared" si="9"/>
        <v>11.553196019999973</v>
      </c>
      <c r="N74" s="12"/>
      <c r="O74" s="12"/>
      <c r="P74" s="14"/>
    </row>
    <row r="75" spans="2:16" x14ac:dyDescent="0.25">
      <c r="B75" s="13"/>
      <c r="C75" s="12"/>
      <c r="D75" s="90" t="s">
        <v>41</v>
      </c>
      <c r="E75" s="90"/>
      <c r="F75" s="52">
        <v>239.34550160000001</v>
      </c>
      <c r="G75" s="52">
        <v>277.08827005000001</v>
      </c>
      <c r="H75" s="52">
        <v>256.49029910999997</v>
      </c>
      <c r="I75" s="52">
        <v>262.92903089000004</v>
      </c>
      <c r="J75" s="52">
        <v>330.16167999999993</v>
      </c>
      <c r="K75" s="52">
        <v>340.12009849999993</v>
      </c>
      <c r="L75" s="61">
        <f t="shared" si="8"/>
        <v>3.0162248084029564E-2</v>
      </c>
      <c r="M75" s="58">
        <f t="shared" si="9"/>
        <v>9.9584184999999934</v>
      </c>
      <c r="N75" s="12"/>
      <c r="O75" s="12"/>
      <c r="P75" s="14"/>
    </row>
    <row r="76" spans="2:16" x14ac:dyDescent="0.25">
      <c r="B76" s="13"/>
      <c r="C76" s="12"/>
      <c r="D76" s="90" t="s">
        <v>42</v>
      </c>
      <c r="E76" s="90"/>
      <c r="F76" s="52">
        <v>117.72760530000001</v>
      </c>
      <c r="G76" s="52">
        <v>119.80374713000002</v>
      </c>
      <c r="H76" s="52">
        <v>109.97536870999998</v>
      </c>
      <c r="I76" s="52">
        <v>109.47316868999999</v>
      </c>
      <c r="J76" s="52">
        <v>102.69981999999999</v>
      </c>
      <c r="K76" s="52">
        <v>107.91310950000002</v>
      </c>
      <c r="L76" s="61">
        <f t="shared" si="8"/>
        <v>5.0762401530986434E-2</v>
      </c>
      <c r="M76" s="58">
        <f t="shared" si="9"/>
        <v>5.2132895000000303</v>
      </c>
      <c r="N76" s="12"/>
      <c r="O76" s="12"/>
      <c r="P76" s="14"/>
    </row>
    <row r="77" spans="2:16" x14ac:dyDescent="0.25">
      <c r="B77" s="13"/>
      <c r="C77" s="12"/>
      <c r="D77" s="90" t="s">
        <v>43</v>
      </c>
      <c r="E77" s="90"/>
      <c r="F77" s="52">
        <v>217.11285128999992</v>
      </c>
      <c r="G77" s="52">
        <v>238.44498272999994</v>
      </c>
      <c r="H77" s="52">
        <v>278.92553545000004</v>
      </c>
      <c r="I77" s="52">
        <v>317.58621249999993</v>
      </c>
      <c r="J77" s="52">
        <v>368.42732000000007</v>
      </c>
      <c r="K77" s="52">
        <v>441.71352740000003</v>
      </c>
      <c r="L77" s="61">
        <f t="shared" si="8"/>
        <v>0.19891632194919739</v>
      </c>
      <c r="M77" s="58">
        <f t="shared" si="9"/>
        <v>73.286207399999967</v>
      </c>
      <c r="N77" s="12"/>
      <c r="O77" s="12"/>
      <c r="P77" s="14"/>
    </row>
    <row r="78" spans="2:16" x14ac:dyDescent="0.25">
      <c r="B78" s="13"/>
      <c r="C78" s="12"/>
      <c r="D78" s="90" t="s">
        <v>44</v>
      </c>
      <c r="E78" s="90"/>
      <c r="F78" s="52">
        <v>54.81835581</v>
      </c>
      <c r="G78" s="52">
        <v>64.005025189999998</v>
      </c>
      <c r="H78" s="52">
        <v>75.467355459999993</v>
      </c>
      <c r="I78" s="52">
        <v>88.592285319999988</v>
      </c>
      <c r="J78" s="52">
        <v>91.193859999999987</v>
      </c>
      <c r="K78" s="52">
        <v>101.12297148000002</v>
      </c>
      <c r="L78" s="61">
        <f t="shared" si="8"/>
        <v>0.10887916664564945</v>
      </c>
      <c r="M78" s="58">
        <f t="shared" si="9"/>
        <v>9.9291114800000315</v>
      </c>
      <c r="N78" s="12"/>
      <c r="O78" s="12"/>
      <c r="P78" s="14"/>
    </row>
    <row r="79" spans="2:16" x14ac:dyDescent="0.25">
      <c r="B79" s="13"/>
      <c r="C79" s="12"/>
      <c r="D79" s="90" t="s">
        <v>37</v>
      </c>
      <c r="E79" s="90"/>
      <c r="F79" s="52">
        <v>874.55965905999983</v>
      </c>
      <c r="G79" s="52">
        <v>1009.2750109199999</v>
      </c>
      <c r="H79" s="52">
        <v>1079.5619819500002</v>
      </c>
      <c r="I79" s="52">
        <v>1181.4852917200001</v>
      </c>
      <c r="J79" s="52">
        <v>1285.6301199999998</v>
      </c>
      <c r="K79" s="52">
        <v>1416.4229115199998</v>
      </c>
      <c r="L79" s="61">
        <f t="shared" si="8"/>
        <v>0.10173438649679434</v>
      </c>
      <c r="M79" s="58">
        <f t="shared" si="9"/>
        <v>130.79279152000004</v>
      </c>
      <c r="N79" s="12"/>
      <c r="O79" s="12"/>
      <c r="P79" s="14"/>
    </row>
    <row r="80" spans="2:16" x14ac:dyDescent="0.25">
      <c r="B80" s="13"/>
      <c r="C80" s="12"/>
      <c r="D80" s="91" t="s">
        <v>57</v>
      </c>
      <c r="E80" s="91"/>
      <c r="F80" s="91"/>
      <c r="G80" s="91"/>
      <c r="H80" s="91"/>
      <c r="I80" s="91"/>
      <c r="J80" s="91"/>
      <c r="K80" s="91"/>
      <c r="L80" s="91"/>
      <c r="M80" s="91"/>
      <c r="N80" s="12"/>
      <c r="O80" s="12"/>
      <c r="P80" s="14"/>
    </row>
    <row r="81" spans="2:16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</row>
    <row r="82" spans="2:16" x14ac:dyDescent="0.25">
      <c r="B82" s="13"/>
      <c r="C82" s="12"/>
      <c r="D82" s="12"/>
      <c r="E82" s="12"/>
      <c r="F82" s="12"/>
      <c r="G82" s="12"/>
      <c r="H82" s="12"/>
      <c r="O82" s="12"/>
      <c r="P82" s="14"/>
    </row>
    <row r="83" spans="2:16" x14ac:dyDescent="0.25"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</row>
    <row r="85" spans="2:16" x14ac:dyDescent="0.25">
      <c r="B85" s="20" t="s">
        <v>58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2:16" x14ac:dyDescent="0.25"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2:16" x14ac:dyDescent="0.25">
      <c r="B87" s="13"/>
      <c r="C87" s="12"/>
      <c r="D87" s="12"/>
      <c r="E87" s="92" t="s">
        <v>51</v>
      </c>
      <c r="F87" s="92"/>
      <c r="G87" s="92"/>
      <c r="H87" s="92"/>
      <c r="I87" s="92"/>
      <c r="J87" s="92"/>
      <c r="K87" s="92"/>
      <c r="L87" s="92"/>
      <c r="M87" s="92"/>
      <c r="N87" s="12"/>
      <c r="O87" s="12"/>
      <c r="P87" s="14"/>
    </row>
    <row r="88" spans="2:16" x14ac:dyDescent="0.25">
      <c r="B88" s="13"/>
      <c r="C88" s="12"/>
      <c r="D88" s="12"/>
      <c r="E88" s="107" t="s">
        <v>63</v>
      </c>
      <c r="F88" s="107"/>
      <c r="G88" s="107"/>
      <c r="H88" s="107"/>
      <c r="I88" s="107"/>
      <c r="J88" s="107"/>
      <c r="K88" s="107"/>
      <c r="L88" s="107"/>
      <c r="M88" s="107"/>
      <c r="N88" s="12"/>
      <c r="O88" s="12"/>
      <c r="P88" s="14"/>
    </row>
    <row r="89" spans="2:16" ht="24" x14ac:dyDescent="0.25">
      <c r="B89" s="13"/>
      <c r="C89" s="12"/>
      <c r="D89" s="12"/>
      <c r="E89" s="62" t="s">
        <v>59</v>
      </c>
      <c r="F89" s="62" t="s">
        <v>24</v>
      </c>
      <c r="G89" s="62" t="s">
        <v>52</v>
      </c>
      <c r="H89" s="62" t="s">
        <v>53</v>
      </c>
      <c r="I89" s="62" t="s">
        <v>54</v>
      </c>
      <c r="J89" s="62" t="s">
        <v>28</v>
      </c>
      <c r="K89" s="62" t="s">
        <v>55</v>
      </c>
      <c r="L89" s="62" t="s">
        <v>56</v>
      </c>
      <c r="M89" s="62" t="s">
        <v>1</v>
      </c>
      <c r="N89" s="12"/>
      <c r="O89" s="12"/>
      <c r="P89" s="14"/>
    </row>
    <row r="90" spans="2:16" x14ac:dyDescent="0.25">
      <c r="B90" s="13"/>
      <c r="C90" s="12"/>
      <c r="D90" s="12"/>
      <c r="E90" s="63">
        <v>2012</v>
      </c>
      <c r="F90" s="64">
        <v>5.6566722457326545E-2</v>
      </c>
      <c r="G90" s="64">
        <v>3.7989970754663184E-2</v>
      </c>
      <c r="H90" s="64">
        <v>6.286307412188516E-2</v>
      </c>
      <c r="I90" s="64">
        <v>4.0748959584674872E-2</v>
      </c>
      <c r="J90" s="64">
        <v>1.9187065178518339E-2</v>
      </c>
      <c r="K90" s="64">
        <v>2.0560440566021E-2</v>
      </c>
      <c r="L90" s="64">
        <v>0</v>
      </c>
      <c r="M90" s="64">
        <v>5.3332342613928489E-2</v>
      </c>
      <c r="N90" s="12"/>
      <c r="O90" s="12"/>
      <c r="P90" s="14"/>
    </row>
    <row r="91" spans="2:16" x14ac:dyDescent="0.25">
      <c r="B91" s="13"/>
      <c r="C91" s="12"/>
      <c r="D91" s="12"/>
      <c r="E91" s="63">
        <v>2013</v>
      </c>
      <c r="F91" s="64">
        <v>5.9411191383277641E-2</v>
      </c>
      <c r="G91" s="64">
        <v>4.7815549296169123E-2</v>
      </c>
      <c r="H91" s="64">
        <v>6.2768246300263758E-2</v>
      </c>
      <c r="I91" s="64">
        <v>0.11388297311239114</v>
      </c>
      <c r="J91" s="64">
        <v>4.3289424063846338E-2</v>
      </c>
      <c r="K91" s="64">
        <v>2.0806877736880836E-2</v>
      </c>
      <c r="L91" s="64">
        <v>4.4695838143394326E-2</v>
      </c>
      <c r="M91" s="64">
        <v>5.8482641069687723E-2</v>
      </c>
      <c r="N91" s="12"/>
      <c r="O91" s="12"/>
      <c r="P91" s="14"/>
    </row>
    <row r="92" spans="2:16" x14ac:dyDescent="0.25">
      <c r="B92" s="13"/>
      <c r="C92" s="12"/>
      <c r="D92" s="12"/>
      <c r="E92" s="63">
        <v>2014</v>
      </c>
      <c r="F92" s="64">
        <v>6.5310387454529342E-2</v>
      </c>
      <c r="G92" s="64">
        <v>5.5834149801707804E-2</v>
      </c>
      <c r="H92" s="64">
        <v>8.2067331495640369E-2</v>
      </c>
      <c r="I92" s="64">
        <v>0.27267842380906043</v>
      </c>
      <c r="J92" s="64">
        <v>0.12083568058089572</v>
      </c>
      <c r="K92" s="64">
        <v>2.0736184765918056E-2</v>
      </c>
      <c r="L92" s="64">
        <v>2.0166084779821035E-2</v>
      </c>
      <c r="M92" s="64">
        <v>6.9839800785464631E-2</v>
      </c>
      <c r="N92" s="12"/>
      <c r="O92" s="12"/>
      <c r="P92" s="14"/>
    </row>
    <row r="93" spans="2:16" x14ac:dyDescent="0.25">
      <c r="B93" s="13"/>
      <c r="C93" s="12"/>
      <c r="D93" s="12"/>
      <c r="E93" s="63">
        <v>2015</v>
      </c>
      <c r="F93" s="64">
        <v>7.7748670731291145E-2</v>
      </c>
      <c r="G93" s="64">
        <v>5.027311433823671E-2</v>
      </c>
      <c r="H93" s="64">
        <v>6.8654994625245408E-2</v>
      </c>
      <c r="I93" s="64">
        <v>0.42044584307988214</v>
      </c>
      <c r="J93" s="64">
        <v>9.1396067805379899E-2</v>
      </c>
      <c r="K93" s="64">
        <v>2.3293624527186262E-2</v>
      </c>
      <c r="L93" s="64">
        <v>4.2503677098037339E-2</v>
      </c>
      <c r="M93" s="64">
        <v>7.9275911381217617E-2</v>
      </c>
      <c r="N93" s="12"/>
      <c r="O93" s="12"/>
      <c r="P93" s="14"/>
    </row>
    <row r="94" spans="2:16" x14ac:dyDescent="0.25">
      <c r="B94" s="13"/>
      <c r="C94" s="12"/>
      <c r="D94" s="12"/>
      <c r="E94" s="63">
        <v>2016</v>
      </c>
      <c r="F94" s="64">
        <v>8.8030035207428983E-2</v>
      </c>
      <c r="G94" s="64">
        <v>5.7615397640481299E-2</v>
      </c>
      <c r="H94" s="64">
        <v>5.5452107275932444E-2</v>
      </c>
      <c r="I94" s="64">
        <v>0</v>
      </c>
      <c r="J94" s="64">
        <v>6.4832430813511241E-2</v>
      </c>
      <c r="K94" s="64">
        <v>2.4097559958382284E-2</v>
      </c>
      <c r="L94" s="64">
        <v>9.3460848247410785E-3</v>
      </c>
      <c r="M94" s="64">
        <v>7.5138148642417343E-2</v>
      </c>
      <c r="N94" s="12"/>
      <c r="O94" s="12"/>
      <c r="P94" s="14"/>
    </row>
    <row r="95" spans="2:16" x14ac:dyDescent="0.25">
      <c r="B95" s="13"/>
      <c r="C95" s="12"/>
      <c r="D95" s="12"/>
      <c r="E95" s="63" t="s">
        <v>62</v>
      </c>
      <c r="F95" s="64">
        <v>0.10350704597334136</v>
      </c>
      <c r="G95" s="64">
        <v>7.2806672173985773E-2</v>
      </c>
      <c r="H95" s="64">
        <v>6.0494966076175084E-2</v>
      </c>
      <c r="I95" s="64">
        <v>0</v>
      </c>
      <c r="J95" s="64">
        <v>9.6374122520757749E-2</v>
      </c>
      <c r="K95" s="64">
        <v>2.4603114484527427E-2</v>
      </c>
      <c r="L95" s="64">
        <v>1.5132650238790062E-2</v>
      </c>
      <c r="M95" s="64">
        <v>9.0441190349674905E-2</v>
      </c>
      <c r="N95" s="12"/>
      <c r="O95" s="12"/>
      <c r="P95" s="14"/>
    </row>
    <row r="96" spans="2:16" x14ac:dyDescent="0.25">
      <c r="B96" s="13"/>
      <c r="C96" s="12"/>
      <c r="D96" s="12"/>
      <c r="E96" s="89" t="s">
        <v>57</v>
      </c>
      <c r="F96" s="89"/>
      <c r="G96" s="89"/>
      <c r="H96" s="89"/>
      <c r="I96" s="89"/>
      <c r="J96" s="89"/>
      <c r="K96" s="89"/>
      <c r="L96" s="89"/>
      <c r="M96" s="89"/>
      <c r="N96" s="12"/>
      <c r="O96" s="12"/>
      <c r="P96" s="14"/>
    </row>
    <row r="97" spans="2:16" x14ac:dyDescent="0.25">
      <c r="B97" s="13"/>
      <c r="C97" s="12"/>
      <c r="D97" s="12"/>
      <c r="E97" s="12"/>
      <c r="O97" s="12"/>
      <c r="P97" s="14"/>
    </row>
    <row r="98" spans="2:16" x14ac:dyDescent="0.25"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</row>
  </sheetData>
  <sortState ref="G34:H46">
    <sortCondition descending="1" ref="G34:G46"/>
  </sortState>
  <mergeCells count="44">
    <mergeCell ref="G14:H16"/>
    <mergeCell ref="F27:K27"/>
    <mergeCell ref="F28:K28"/>
    <mergeCell ref="B1:P2"/>
    <mergeCell ref="C8:G9"/>
    <mergeCell ref="J8:M9"/>
    <mergeCell ref="G10:H12"/>
    <mergeCell ref="M10:N12"/>
    <mergeCell ref="F29:G29"/>
    <mergeCell ref="F38:K38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E59"/>
    <mergeCell ref="D60:E60"/>
    <mergeCell ref="D61:E61"/>
    <mergeCell ref="D62:E62"/>
    <mergeCell ref="D63:E63"/>
    <mergeCell ref="D64:E64"/>
    <mergeCell ref="D65:E65"/>
    <mergeCell ref="D66:E66"/>
    <mergeCell ref="D69:M69"/>
    <mergeCell ref="D70:M70"/>
    <mergeCell ref="D71:E71"/>
    <mergeCell ref="D72:E72"/>
    <mergeCell ref="D73:E73"/>
    <mergeCell ref="D74:E74"/>
    <mergeCell ref="D75:E75"/>
    <mergeCell ref="D76:E76"/>
    <mergeCell ref="D77:E77"/>
    <mergeCell ref="E96:M96"/>
    <mergeCell ref="D78:E78"/>
    <mergeCell ref="D79:E79"/>
    <mergeCell ref="D80:M80"/>
    <mergeCell ref="E87:M87"/>
    <mergeCell ref="E88:M8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Oriente</vt:lpstr>
      <vt:lpstr>Amazonas</vt:lpstr>
      <vt:lpstr>Loreto</vt:lpstr>
      <vt:lpstr>San Martín</vt:lpstr>
      <vt:lpstr>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2017-08-28T14:55:21Z</dcterms:modified>
</cp:coreProperties>
</file>